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ss.lynch\Downloads\"/>
    </mc:Choice>
  </mc:AlternateContent>
  <bookViews>
    <workbookView xWindow="0" yWindow="0" windowWidth="19160" windowHeight="6010"/>
  </bookViews>
  <sheets>
    <sheet name="Info" sheetId="1" r:id="rId1"/>
    <sheet name="AIB 2022 Data Workings" sheetId="2" r:id="rId2"/>
    <sheet name="AIB 2022 Source Data" sheetId="3" r:id="rId3"/>
    <sheet name="Table 2" sheetId="4" r:id="rId4"/>
  </sheets>
  <calcPr calcId="162913"/>
</workbook>
</file>

<file path=xl/calcChain.xml><?xml version="1.0" encoding="utf-8"?>
<calcChain xmlns="http://schemas.openxmlformats.org/spreadsheetml/2006/main">
  <c r="E1" i="4" l="1"/>
  <c r="F1" i="4" s="1"/>
  <c r="G1" i="4" s="1"/>
  <c r="H1" i="4" s="1"/>
  <c r="I1" i="4" s="1"/>
  <c r="J1" i="4" s="1"/>
  <c r="K1" i="4" s="1"/>
  <c r="L1" i="4" s="1"/>
  <c r="M1" i="4" s="1"/>
  <c r="N1" i="4" s="1"/>
  <c r="O1" i="4" s="1"/>
  <c r="P1" i="4" s="1"/>
  <c r="Q1" i="4" s="1"/>
  <c r="R1" i="4" s="1"/>
  <c r="D1" i="4"/>
  <c r="C1" i="4"/>
  <c r="B1" i="4"/>
  <c r="R37" i="3"/>
  <c r="Q37" i="3"/>
  <c r="P37" i="3"/>
  <c r="O37" i="3"/>
  <c r="N37" i="3"/>
  <c r="M37" i="3"/>
  <c r="AI37" i="2" s="1"/>
  <c r="L37" i="3"/>
  <c r="K37" i="3"/>
  <c r="J37" i="3"/>
  <c r="I37" i="3"/>
  <c r="H37" i="3"/>
  <c r="G37" i="3"/>
  <c r="F37" i="3"/>
  <c r="E37" i="3"/>
  <c r="AH37" i="2" s="1"/>
  <c r="D37" i="3"/>
  <c r="C37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R35" i="3"/>
  <c r="Q35" i="3"/>
  <c r="P35" i="3"/>
  <c r="O35" i="3"/>
  <c r="N35" i="3"/>
  <c r="M35" i="3"/>
  <c r="AI35" i="2" s="1"/>
  <c r="L35" i="3"/>
  <c r="K35" i="3"/>
  <c r="J35" i="3"/>
  <c r="I35" i="3"/>
  <c r="H35" i="3"/>
  <c r="G35" i="3"/>
  <c r="F35" i="3"/>
  <c r="E35" i="3"/>
  <c r="AH35" i="2" s="1"/>
  <c r="D35" i="3"/>
  <c r="C35" i="3"/>
  <c r="R34" i="3"/>
  <c r="Q34" i="3"/>
  <c r="P34" i="3"/>
  <c r="O34" i="3"/>
  <c r="N34" i="3"/>
  <c r="AM34" i="2" s="1"/>
  <c r="M34" i="3"/>
  <c r="AI34" i="2" s="1"/>
  <c r="L34" i="3"/>
  <c r="K34" i="3"/>
  <c r="J34" i="3"/>
  <c r="I34" i="3"/>
  <c r="H34" i="3"/>
  <c r="G34" i="3"/>
  <c r="F34" i="3"/>
  <c r="AL34" i="2" s="1"/>
  <c r="E34" i="3"/>
  <c r="AH34" i="2" s="1"/>
  <c r="D34" i="3"/>
  <c r="C34" i="3"/>
  <c r="R33" i="3"/>
  <c r="Q33" i="3"/>
  <c r="P33" i="3"/>
  <c r="O33" i="3"/>
  <c r="N33" i="3"/>
  <c r="AM33" i="2" s="1"/>
  <c r="M33" i="3"/>
  <c r="L33" i="3"/>
  <c r="K33" i="3"/>
  <c r="J33" i="3"/>
  <c r="I33" i="3"/>
  <c r="H33" i="3"/>
  <c r="G33" i="3"/>
  <c r="F33" i="3"/>
  <c r="E33" i="3"/>
  <c r="AH33" i="2" s="1"/>
  <c r="D33" i="3"/>
  <c r="C33" i="3"/>
  <c r="R32" i="3"/>
  <c r="Q32" i="3"/>
  <c r="P32" i="3"/>
  <c r="O32" i="3"/>
  <c r="N32" i="3"/>
  <c r="AM32" i="2" s="1"/>
  <c r="M32" i="3"/>
  <c r="L32" i="3"/>
  <c r="K32" i="3"/>
  <c r="J32" i="3"/>
  <c r="I32" i="3"/>
  <c r="H32" i="3"/>
  <c r="G32" i="3"/>
  <c r="F32" i="3"/>
  <c r="E32" i="3"/>
  <c r="D32" i="3"/>
  <c r="C32" i="3"/>
  <c r="R31" i="3"/>
  <c r="Q31" i="3"/>
  <c r="P31" i="3"/>
  <c r="O31" i="3"/>
  <c r="N31" i="3"/>
  <c r="AM31" i="2" s="1"/>
  <c r="M31" i="3"/>
  <c r="L31" i="3"/>
  <c r="K31" i="3"/>
  <c r="J31" i="3"/>
  <c r="I31" i="3"/>
  <c r="H31" i="3"/>
  <c r="G31" i="3"/>
  <c r="F31" i="3"/>
  <c r="AL31" i="2" s="1"/>
  <c r="E31" i="3"/>
  <c r="D31" i="3"/>
  <c r="C31" i="3"/>
  <c r="R30" i="3"/>
  <c r="Q30" i="3"/>
  <c r="P30" i="3"/>
  <c r="O30" i="3"/>
  <c r="N30" i="3"/>
  <c r="AM30" i="2" s="1"/>
  <c r="M30" i="3"/>
  <c r="L30" i="3"/>
  <c r="K30" i="3"/>
  <c r="J30" i="3"/>
  <c r="I30" i="3"/>
  <c r="H30" i="3"/>
  <c r="G30" i="3"/>
  <c r="F30" i="3"/>
  <c r="AL30" i="2" s="1"/>
  <c r="E30" i="3"/>
  <c r="D30" i="3"/>
  <c r="C30" i="3"/>
  <c r="R29" i="3"/>
  <c r="Q29" i="3"/>
  <c r="P29" i="3"/>
  <c r="O29" i="3"/>
  <c r="N29" i="3"/>
  <c r="AM29" i="2" s="1"/>
  <c r="M29" i="3"/>
  <c r="L29" i="3"/>
  <c r="K29" i="3"/>
  <c r="J29" i="3"/>
  <c r="I29" i="3"/>
  <c r="H29" i="3"/>
  <c r="G29" i="3"/>
  <c r="F29" i="3"/>
  <c r="AL29" i="2" s="1"/>
  <c r="E29" i="3"/>
  <c r="D29" i="3"/>
  <c r="C29" i="3"/>
  <c r="R28" i="3"/>
  <c r="Q28" i="3"/>
  <c r="P28" i="3"/>
  <c r="O28" i="3"/>
  <c r="N28" i="3"/>
  <c r="AM28" i="2" s="1"/>
  <c r="M28" i="3"/>
  <c r="L28" i="3"/>
  <c r="K28" i="3"/>
  <c r="J28" i="3"/>
  <c r="I28" i="3"/>
  <c r="H28" i="3"/>
  <c r="G28" i="3"/>
  <c r="F28" i="3"/>
  <c r="AL28" i="2" s="1"/>
  <c r="E28" i="3"/>
  <c r="D28" i="3"/>
  <c r="C28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AL27" i="2" s="1"/>
  <c r="E27" i="3"/>
  <c r="D27" i="3"/>
  <c r="C27" i="3"/>
  <c r="R26" i="3"/>
  <c r="Q26" i="3"/>
  <c r="P26" i="3"/>
  <c r="O26" i="3"/>
  <c r="N26" i="3"/>
  <c r="M26" i="3"/>
  <c r="AI26" i="2" s="1"/>
  <c r="L26" i="3"/>
  <c r="K26" i="3"/>
  <c r="J26" i="3"/>
  <c r="I26" i="3"/>
  <c r="H26" i="3"/>
  <c r="G26" i="3"/>
  <c r="F26" i="3"/>
  <c r="E26" i="3"/>
  <c r="AH26" i="2" s="1"/>
  <c r="D26" i="3"/>
  <c r="C26" i="3"/>
  <c r="R25" i="3"/>
  <c r="Q25" i="3"/>
  <c r="P25" i="3"/>
  <c r="O25" i="3"/>
  <c r="N25" i="3"/>
  <c r="M25" i="3"/>
  <c r="AI25" i="2" s="1"/>
  <c r="L25" i="3"/>
  <c r="K25" i="3"/>
  <c r="J25" i="3"/>
  <c r="I25" i="3"/>
  <c r="H25" i="3"/>
  <c r="G25" i="3"/>
  <c r="F25" i="3"/>
  <c r="E25" i="3"/>
  <c r="AH25" i="2" s="1"/>
  <c r="D25" i="3"/>
  <c r="C25" i="3"/>
  <c r="R24" i="3"/>
  <c r="Q24" i="3"/>
  <c r="P24" i="3"/>
  <c r="O24" i="3"/>
  <c r="N24" i="3"/>
  <c r="M24" i="3"/>
  <c r="AI24" i="2" s="1"/>
  <c r="L24" i="3"/>
  <c r="K24" i="3"/>
  <c r="J24" i="3"/>
  <c r="I24" i="3"/>
  <c r="H24" i="3"/>
  <c r="G24" i="3"/>
  <c r="F24" i="3"/>
  <c r="E24" i="3"/>
  <c r="AH24" i="2" s="1"/>
  <c r="D24" i="3"/>
  <c r="C24" i="3"/>
  <c r="R23" i="3"/>
  <c r="Q23" i="3"/>
  <c r="P23" i="3"/>
  <c r="O23" i="3"/>
  <c r="N23" i="3"/>
  <c r="AM23" i="2" s="1"/>
  <c r="M23" i="3"/>
  <c r="L23" i="3"/>
  <c r="K23" i="3"/>
  <c r="J23" i="3"/>
  <c r="I23" i="3"/>
  <c r="H23" i="3"/>
  <c r="G23" i="3"/>
  <c r="F23" i="3"/>
  <c r="E23" i="3"/>
  <c r="AH23" i="2" s="1"/>
  <c r="D23" i="3"/>
  <c r="C23" i="3"/>
  <c r="R22" i="3"/>
  <c r="Q22" i="3"/>
  <c r="P22" i="3"/>
  <c r="O22" i="3"/>
  <c r="N22" i="3"/>
  <c r="AM22" i="2" s="1"/>
  <c r="M22" i="3"/>
  <c r="L22" i="3"/>
  <c r="K22" i="3"/>
  <c r="J22" i="3"/>
  <c r="I22" i="3"/>
  <c r="H22" i="3"/>
  <c r="G22" i="3"/>
  <c r="F22" i="3"/>
  <c r="E22" i="3"/>
  <c r="AH22" i="2" s="1"/>
  <c r="D22" i="3"/>
  <c r="C22" i="3"/>
  <c r="R21" i="3"/>
  <c r="Q21" i="3"/>
  <c r="P21" i="3"/>
  <c r="O21" i="3"/>
  <c r="N21" i="3"/>
  <c r="AM21" i="2" s="1"/>
  <c r="M21" i="3"/>
  <c r="L21" i="3"/>
  <c r="K21" i="3"/>
  <c r="J21" i="3"/>
  <c r="I21" i="3"/>
  <c r="H21" i="3"/>
  <c r="G21" i="3"/>
  <c r="F21" i="3"/>
  <c r="AL21" i="2" s="1"/>
  <c r="E21" i="3"/>
  <c r="D21" i="3"/>
  <c r="C21" i="3"/>
  <c r="R20" i="3"/>
  <c r="Q20" i="3"/>
  <c r="P20" i="3"/>
  <c r="O20" i="3"/>
  <c r="N20" i="3"/>
  <c r="AM20" i="2" s="1"/>
  <c r="M20" i="3"/>
  <c r="L20" i="3"/>
  <c r="K20" i="3"/>
  <c r="J20" i="3"/>
  <c r="I20" i="3"/>
  <c r="H20" i="3"/>
  <c r="G20" i="3"/>
  <c r="F20" i="3"/>
  <c r="AL20" i="2" s="1"/>
  <c r="E20" i="3"/>
  <c r="D20" i="3"/>
  <c r="C20" i="3"/>
  <c r="R19" i="3"/>
  <c r="Q19" i="3"/>
  <c r="P19" i="3"/>
  <c r="O19" i="3"/>
  <c r="N19" i="3"/>
  <c r="AM19" i="2" s="1"/>
  <c r="M19" i="3"/>
  <c r="L19" i="3"/>
  <c r="K19" i="3"/>
  <c r="J19" i="3"/>
  <c r="I19" i="3"/>
  <c r="H19" i="3"/>
  <c r="G19" i="3"/>
  <c r="F19" i="3"/>
  <c r="AL19" i="2" s="1"/>
  <c r="E19" i="3"/>
  <c r="D19" i="3"/>
  <c r="C19" i="3"/>
  <c r="R18" i="3"/>
  <c r="Q18" i="3"/>
  <c r="P18" i="3"/>
  <c r="O18" i="3"/>
  <c r="N18" i="3"/>
  <c r="AM18" i="2" s="1"/>
  <c r="M18" i="3"/>
  <c r="L18" i="3"/>
  <c r="K18" i="3"/>
  <c r="J18" i="3"/>
  <c r="I18" i="3"/>
  <c r="H18" i="3"/>
  <c r="G18" i="3"/>
  <c r="F18" i="3"/>
  <c r="AL18" i="2" s="1"/>
  <c r="E18" i="3"/>
  <c r="D18" i="3"/>
  <c r="C18" i="3"/>
  <c r="R17" i="3"/>
  <c r="Q17" i="3"/>
  <c r="P17" i="3"/>
  <c r="O17" i="3"/>
  <c r="N17" i="3"/>
  <c r="AM17" i="2" s="1"/>
  <c r="M17" i="3"/>
  <c r="L17" i="3"/>
  <c r="K17" i="3"/>
  <c r="J17" i="3"/>
  <c r="I17" i="3"/>
  <c r="H17" i="3"/>
  <c r="G17" i="3"/>
  <c r="F17" i="3"/>
  <c r="AL17" i="2" s="1"/>
  <c r="E17" i="3"/>
  <c r="D17" i="3"/>
  <c r="C17" i="3"/>
  <c r="R16" i="3"/>
  <c r="Q16" i="3"/>
  <c r="P16" i="3"/>
  <c r="O16" i="3"/>
  <c r="N16" i="3"/>
  <c r="AM16" i="2" s="1"/>
  <c r="M16" i="3"/>
  <c r="L16" i="3"/>
  <c r="K16" i="3"/>
  <c r="J16" i="3"/>
  <c r="I16" i="3"/>
  <c r="H16" i="3"/>
  <c r="G16" i="3"/>
  <c r="F16" i="3"/>
  <c r="AL16" i="2" s="1"/>
  <c r="E16" i="3"/>
  <c r="D16" i="3"/>
  <c r="C16" i="3"/>
  <c r="R15" i="3"/>
  <c r="Q15" i="3"/>
  <c r="P15" i="3"/>
  <c r="O15" i="3"/>
  <c r="N15" i="3"/>
  <c r="AM15" i="2" s="1"/>
  <c r="M15" i="3"/>
  <c r="L15" i="3"/>
  <c r="K15" i="3"/>
  <c r="J15" i="3"/>
  <c r="I15" i="3"/>
  <c r="H15" i="3"/>
  <c r="G15" i="3"/>
  <c r="F15" i="3"/>
  <c r="AL15" i="2" s="1"/>
  <c r="E15" i="3"/>
  <c r="D15" i="3"/>
  <c r="C15" i="3"/>
  <c r="R14" i="3"/>
  <c r="Q14" i="3"/>
  <c r="P14" i="3"/>
  <c r="O14" i="3"/>
  <c r="N14" i="3"/>
  <c r="AM14" i="2" s="1"/>
  <c r="M14" i="3"/>
  <c r="L14" i="3"/>
  <c r="K14" i="3"/>
  <c r="J14" i="3"/>
  <c r="I14" i="3"/>
  <c r="H14" i="3"/>
  <c r="G14" i="3"/>
  <c r="F14" i="3"/>
  <c r="AL14" i="2" s="1"/>
  <c r="E14" i="3"/>
  <c r="D14" i="3"/>
  <c r="C14" i="3"/>
  <c r="R13" i="3"/>
  <c r="Q13" i="3"/>
  <c r="P13" i="3"/>
  <c r="O13" i="3"/>
  <c r="N13" i="3"/>
  <c r="AM13" i="2" s="1"/>
  <c r="M13" i="3"/>
  <c r="L13" i="3"/>
  <c r="K13" i="3"/>
  <c r="J13" i="3"/>
  <c r="I13" i="3"/>
  <c r="H13" i="3"/>
  <c r="G13" i="3"/>
  <c r="F13" i="3"/>
  <c r="AL13" i="2" s="1"/>
  <c r="E13" i="3"/>
  <c r="D13" i="3"/>
  <c r="C13" i="3"/>
  <c r="R12" i="3"/>
  <c r="Q12" i="3"/>
  <c r="P12" i="3"/>
  <c r="O12" i="3"/>
  <c r="N12" i="3"/>
  <c r="AM12" i="2" s="1"/>
  <c r="M12" i="3"/>
  <c r="L12" i="3"/>
  <c r="K12" i="3"/>
  <c r="J12" i="3"/>
  <c r="I12" i="3"/>
  <c r="H12" i="3"/>
  <c r="G12" i="3"/>
  <c r="F12" i="3"/>
  <c r="AL12" i="2" s="1"/>
  <c r="E12" i="3"/>
  <c r="D12" i="3"/>
  <c r="C12" i="3"/>
  <c r="R11" i="3"/>
  <c r="Q11" i="3"/>
  <c r="P11" i="3"/>
  <c r="O11" i="3"/>
  <c r="N11" i="3"/>
  <c r="AM11" i="2" s="1"/>
  <c r="M11" i="3"/>
  <c r="L11" i="3"/>
  <c r="K11" i="3"/>
  <c r="J11" i="3"/>
  <c r="I11" i="3"/>
  <c r="H11" i="3"/>
  <c r="G11" i="3"/>
  <c r="F11" i="3"/>
  <c r="AL11" i="2" s="1"/>
  <c r="E11" i="3"/>
  <c r="D11" i="3"/>
  <c r="C11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AH10" i="2" s="1"/>
  <c r="D10" i="3"/>
  <c r="C10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AH9" i="2" s="1"/>
  <c r="D9" i="3"/>
  <c r="C9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AH8" i="2" s="1"/>
  <c r="D8" i="3"/>
  <c r="C8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R6" i="3"/>
  <c r="Q6" i="3"/>
  <c r="P6" i="3"/>
  <c r="O6" i="3"/>
  <c r="N6" i="3"/>
  <c r="AM6" i="2" s="1"/>
  <c r="M6" i="3"/>
  <c r="L6" i="3"/>
  <c r="K6" i="3"/>
  <c r="J6" i="3"/>
  <c r="I6" i="3"/>
  <c r="H6" i="3"/>
  <c r="G6" i="3"/>
  <c r="F6" i="3"/>
  <c r="E6" i="3"/>
  <c r="D6" i="3"/>
  <c r="C6" i="3"/>
  <c r="R5" i="3"/>
  <c r="Q5" i="3"/>
  <c r="P5" i="3"/>
  <c r="O5" i="3"/>
  <c r="N5" i="3"/>
  <c r="AM5" i="2" s="1"/>
  <c r="M5" i="3"/>
  <c r="L5" i="3"/>
  <c r="K5" i="3"/>
  <c r="J5" i="3"/>
  <c r="I5" i="3"/>
  <c r="H5" i="3"/>
  <c r="G5" i="3"/>
  <c r="F5" i="3"/>
  <c r="E5" i="3"/>
  <c r="D5" i="3"/>
  <c r="C5" i="3"/>
  <c r="R4" i="3"/>
  <c r="Q4" i="3"/>
  <c r="P4" i="3"/>
  <c r="O4" i="3"/>
  <c r="N4" i="3"/>
  <c r="AM4" i="2" s="1"/>
  <c r="M4" i="3"/>
  <c r="L4" i="3"/>
  <c r="K4" i="3"/>
  <c r="J4" i="3"/>
  <c r="I4" i="3"/>
  <c r="H4" i="3"/>
  <c r="G4" i="3"/>
  <c r="F4" i="3"/>
  <c r="AL4" i="2" s="1"/>
  <c r="E4" i="3"/>
  <c r="D4" i="3"/>
  <c r="C4" i="3"/>
  <c r="C2" i="3"/>
  <c r="D2" i="3" s="1"/>
  <c r="E2" i="3" s="1"/>
  <c r="F2" i="3" s="1"/>
  <c r="G2" i="3" s="1"/>
  <c r="H2" i="3" s="1"/>
  <c r="I2" i="3" s="1"/>
  <c r="J2" i="3" s="1"/>
  <c r="K2" i="3" s="1"/>
  <c r="L2" i="3" s="1"/>
  <c r="M2" i="3" s="1"/>
  <c r="N2" i="3" s="1"/>
  <c r="O2" i="3" s="1"/>
  <c r="P2" i="3" s="1"/>
  <c r="Q2" i="3" s="1"/>
  <c r="R2" i="3" s="1"/>
  <c r="B2" i="3"/>
  <c r="AQ37" i="2"/>
  <c r="AM37" i="2"/>
  <c r="AL37" i="2"/>
  <c r="AK37" i="2"/>
  <c r="AJ37" i="2"/>
  <c r="AG37" i="2"/>
  <c r="AF37" i="2"/>
  <c r="AE37" i="2"/>
  <c r="AD37" i="2"/>
  <c r="AR37" i="2" s="1"/>
  <c r="M37" i="2"/>
  <c r="E37" i="2"/>
  <c r="AQ36" i="2"/>
  <c r="AN36" i="2"/>
  <c r="AM36" i="2"/>
  <c r="AL36" i="2"/>
  <c r="AK36" i="2"/>
  <c r="AJ36" i="2"/>
  <c r="AI36" i="2"/>
  <c r="AH36" i="2"/>
  <c r="AG36" i="2"/>
  <c r="AF36" i="2"/>
  <c r="AE36" i="2"/>
  <c r="AD36" i="2"/>
  <c r="AR36" i="2" s="1"/>
  <c r="AS36" i="2" s="1"/>
  <c r="M36" i="2"/>
  <c r="E36" i="2"/>
  <c r="AQ35" i="2"/>
  <c r="AN35" i="2"/>
  <c r="AM35" i="2"/>
  <c r="AL35" i="2"/>
  <c r="AJ35" i="2"/>
  <c r="AG35" i="2"/>
  <c r="AF35" i="2"/>
  <c r="AE35" i="2"/>
  <c r="AD35" i="2"/>
  <c r="M35" i="2"/>
  <c r="E35" i="2"/>
  <c r="AQ34" i="2"/>
  <c r="AK34" i="2"/>
  <c r="AJ34" i="2"/>
  <c r="AG34" i="2"/>
  <c r="AF34" i="2"/>
  <c r="AE34" i="2"/>
  <c r="AD34" i="2"/>
  <c r="AR34" i="2" s="1"/>
  <c r="M34" i="2"/>
  <c r="E34" i="2"/>
  <c r="AQ33" i="2"/>
  <c r="AL33" i="2"/>
  <c r="AK33" i="2"/>
  <c r="AJ33" i="2"/>
  <c r="AI33" i="2"/>
  <c r="AG33" i="2"/>
  <c r="AF33" i="2"/>
  <c r="AE33" i="2"/>
  <c r="AD33" i="2"/>
  <c r="M33" i="2"/>
  <c r="E33" i="2"/>
  <c r="AQ32" i="2"/>
  <c r="AN32" i="2"/>
  <c r="AL32" i="2"/>
  <c r="AK32" i="2"/>
  <c r="AI32" i="2"/>
  <c r="AH32" i="2"/>
  <c r="AG32" i="2"/>
  <c r="AF32" i="2"/>
  <c r="AE32" i="2"/>
  <c r="AD32" i="2"/>
  <c r="M32" i="2"/>
  <c r="E32" i="2"/>
  <c r="AQ31" i="2"/>
  <c r="AK31" i="2"/>
  <c r="AJ31" i="2"/>
  <c r="AI31" i="2"/>
  <c r="AH31" i="2"/>
  <c r="AG31" i="2"/>
  <c r="AF31" i="2"/>
  <c r="AE31" i="2"/>
  <c r="AD31" i="2"/>
  <c r="M31" i="2"/>
  <c r="E31" i="2"/>
  <c r="AQ30" i="2"/>
  <c r="AK30" i="2"/>
  <c r="AJ30" i="2"/>
  <c r="AI30" i="2"/>
  <c r="AH30" i="2"/>
  <c r="AG30" i="2"/>
  <c r="AF30" i="2"/>
  <c r="AE30" i="2"/>
  <c r="AD30" i="2"/>
  <c r="M30" i="2"/>
  <c r="E30" i="2"/>
  <c r="AQ29" i="2"/>
  <c r="AS29" i="2" s="1"/>
  <c r="AN29" i="2"/>
  <c r="AK29" i="2"/>
  <c r="AJ29" i="2"/>
  <c r="AI29" i="2"/>
  <c r="AH29" i="2"/>
  <c r="AG29" i="2"/>
  <c r="AR29" i="2" s="1"/>
  <c r="AF29" i="2"/>
  <c r="AE29" i="2"/>
  <c r="AD29" i="2"/>
  <c r="M29" i="2"/>
  <c r="E29" i="2"/>
  <c r="AQ28" i="2"/>
  <c r="AN28" i="2"/>
  <c r="AK28" i="2"/>
  <c r="AJ28" i="2"/>
  <c r="AI28" i="2"/>
  <c r="AH28" i="2"/>
  <c r="AG28" i="2"/>
  <c r="AF28" i="2"/>
  <c r="AE28" i="2"/>
  <c r="AD28" i="2"/>
  <c r="M28" i="2"/>
  <c r="E28" i="2"/>
  <c r="AQ27" i="2"/>
  <c r="AM27" i="2"/>
  <c r="AK27" i="2"/>
  <c r="AJ27" i="2"/>
  <c r="AI27" i="2"/>
  <c r="AH27" i="2"/>
  <c r="AG27" i="2"/>
  <c r="AF27" i="2"/>
  <c r="AE27" i="2"/>
  <c r="AD27" i="2"/>
  <c r="M27" i="2"/>
  <c r="E27" i="2"/>
  <c r="AQ26" i="2"/>
  <c r="AM26" i="2"/>
  <c r="AL26" i="2"/>
  <c r="AK26" i="2"/>
  <c r="AJ26" i="2"/>
  <c r="AG26" i="2"/>
  <c r="AF26" i="2"/>
  <c r="AE26" i="2"/>
  <c r="AD26" i="2"/>
  <c r="M26" i="2"/>
  <c r="E26" i="2"/>
  <c r="AQ25" i="2"/>
  <c r="AM25" i="2"/>
  <c r="AL25" i="2"/>
  <c r="AK25" i="2"/>
  <c r="AJ25" i="2"/>
  <c r="AG25" i="2"/>
  <c r="AF25" i="2"/>
  <c r="AE25" i="2"/>
  <c r="AD25" i="2"/>
  <c r="M25" i="2"/>
  <c r="E25" i="2"/>
  <c r="AQ24" i="2"/>
  <c r="AM24" i="2"/>
  <c r="AL24" i="2"/>
  <c r="AK24" i="2"/>
  <c r="AJ24" i="2"/>
  <c r="AG24" i="2"/>
  <c r="AF24" i="2"/>
  <c r="AE24" i="2"/>
  <c r="AD24" i="2"/>
  <c r="M24" i="2"/>
  <c r="E24" i="2"/>
  <c r="AQ23" i="2"/>
  <c r="AL23" i="2"/>
  <c r="AK23" i="2"/>
  <c r="AJ23" i="2"/>
  <c r="AI23" i="2"/>
  <c r="AG23" i="2"/>
  <c r="AF23" i="2"/>
  <c r="AE23" i="2"/>
  <c r="AD23" i="2"/>
  <c r="M23" i="2"/>
  <c r="E23" i="2"/>
  <c r="AQ22" i="2"/>
  <c r="AN22" i="2"/>
  <c r="AL22" i="2"/>
  <c r="AK22" i="2"/>
  <c r="AJ22" i="2"/>
  <c r="AI22" i="2"/>
  <c r="AG22" i="2"/>
  <c r="AF22" i="2"/>
  <c r="AE22" i="2"/>
  <c r="AD22" i="2"/>
  <c r="AR22" i="2" s="1"/>
  <c r="AS22" i="2" s="1"/>
  <c r="M22" i="2"/>
  <c r="E22" i="2"/>
  <c r="AQ21" i="2"/>
  <c r="AK21" i="2"/>
  <c r="AJ21" i="2"/>
  <c r="AI21" i="2"/>
  <c r="AH21" i="2"/>
  <c r="AG21" i="2"/>
  <c r="AF21" i="2"/>
  <c r="AE21" i="2"/>
  <c r="AD21" i="2"/>
  <c r="M21" i="2"/>
  <c r="E21" i="2"/>
  <c r="AQ20" i="2"/>
  <c r="AN20" i="2"/>
  <c r="AJ20" i="2"/>
  <c r="AI20" i="2"/>
  <c r="AH20" i="2"/>
  <c r="AG20" i="2"/>
  <c r="AF20" i="2"/>
  <c r="AE20" i="2"/>
  <c r="AD20" i="2"/>
  <c r="M20" i="2"/>
  <c r="E20" i="2"/>
  <c r="AQ19" i="2"/>
  <c r="AN19" i="2"/>
  <c r="AK19" i="2"/>
  <c r="AJ19" i="2"/>
  <c r="AI19" i="2"/>
  <c r="AH19" i="2"/>
  <c r="AG19" i="2"/>
  <c r="AF19" i="2"/>
  <c r="AE19" i="2"/>
  <c r="AD19" i="2"/>
  <c r="M19" i="2"/>
  <c r="E19" i="2"/>
  <c r="AQ18" i="2"/>
  <c r="AN18" i="2"/>
  <c r="AK18" i="2"/>
  <c r="AI18" i="2"/>
  <c r="AH18" i="2"/>
  <c r="AG18" i="2"/>
  <c r="AF18" i="2"/>
  <c r="AE18" i="2"/>
  <c r="AD18" i="2"/>
  <c r="M18" i="2"/>
  <c r="E18" i="2"/>
  <c r="AQ17" i="2"/>
  <c r="AN17" i="2"/>
  <c r="AK17" i="2"/>
  <c r="AJ17" i="2"/>
  <c r="AI17" i="2"/>
  <c r="AH17" i="2"/>
  <c r="AG17" i="2"/>
  <c r="AF17" i="2"/>
  <c r="AR17" i="2" s="1"/>
  <c r="AE17" i="2"/>
  <c r="AD17" i="2"/>
  <c r="M17" i="2"/>
  <c r="E17" i="2"/>
  <c r="AQ16" i="2"/>
  <c r="AN16" i="2"/>
  <c r="AK16" i="2"/>
  <c r="AJ16" i="2"/>
  <c r="AI16" i="2"/>
  <c r="AH16" i="2"/>
  <c r="AG16" i="2"/>
  <c r="AF16" i="2"/>
  <c r="AE16" i="2"/>
  <c r="AD16" i="2"/>
  <c r="M16" i="2"/>
  <c r="E16" i="2"/>
  <c r="AQ15" i="2"/>
  <c r="AN15" i="2"/>
  <c r="AK15" i="2"/>
  <c r="AJ15" i="2"/>
  <c r="AI15" i="2"/>
  <c r="AH15" i="2"/>
  <c r="AG15" i="2"/>
  <c r="AF15" i="2"/>
  <c r="AR15" i="2" s="1"/>
  <c r="AE15" i="2"/>
  <c r="AD15" i="2"/>
  <c r="M15" i="2"/>
  <c r="E15" i="2"/>
  <c r="AQ14" i="2"/>
  <c r="AN14" i="2"/>
  <c r="AK14" i="2"/>
  <c r="AJ14" i="2"/>
  <c r="AI14" i="2"/>
  <c r="AH14" i="2"/>
  <c r="AG14" i="2"/>
  <c r="AF14" i="2"/>
  <c r="AE14" i="2"/>
  <c r="AD14" i="2"/>
  <c r="M14" i="2"/>
  <c r="E14" i="2"/>
  <c r="AQ13" i="2"/>
  <c r="AN13" i="2"/>
  <c r="AK13" i="2"/>
  <c r="AJ13" i="2"/>
  <c r="AI13" i="2"/>
  <c r="AH13" i="2"/>
  <c r="AG13" i="2"/>
  <c r="AF13" i="2"/>
  <c r="AR13" i="2" s="1"/>
  <c r="AE13" i="2"/>
  <c r="AD13" i="2"/>
  <c r="M13" i="2"/>
  <c r="E13" i="2"/>
  <c r="AQ12" i="2"/>
  <c r="AN12" i="2"/>
  <c r="AK12" i="2"/>
  <c r="AJ12" i="2"/>
  <c r="AI12" i="2"/>
  <c r="AH12" i="2"/>
  <c r="AG12" i="2"/>
  <c r="AF12" i="2"/>
  <c r="AE12" i="2"/>
  <c r="AD12" i="2"/>
  <c r="M12" i="2"/>
  <c r="E12" i="2"/>
  <c r="AQ11" i="2"/>
  <c r="AN11" i="2"/>
  <c r="AK11" i="2"/>
  <c r="AJ11" i="2"/>
  <c r="AH11" i="2"/>
  <c r="AG11" i="2"/>
  <c r="AF11" i="2"/>
  <c r="AE11" i="2"/>
  <c r="AR11" i="2" s="1"/>
  <c r="AD11" i="2"/>
  <c r="M11" i="2"/>
  <c r="E11" i="2"/>
  <c r="AQ10" i="2"/>
  <c r="AM10" i="2"/>
  <c r="AL10" i="2"/>
  <c r="AK10" i="2"/>
  <c r="AJ10" i="2"/>
  <c r="AI10" i="2"/>
  <c r="AG10" i="2"/>
  <c r="AF10" i="2"/>
  <c r="AE10" i="2"/>
  <c r="AD10" i="2"/>
  <c r="M10" i="2"/>
  <c r="E10" i="2"/>
  <c r="AQ9" i="2"/>
  <c r="AN9" i="2"/>
  <c r="AM9" i="2"/>
  <c r="AL9" i="2"/>
  <c r="AK9" i="2"/>
  <c r="AJ9" i="2"/>
  <c r="AI9" i="2"/>
  <c r="AG9" i="2"/>
  <c r="AF9" i="2"/>
  <c r="AE9" i="2"/>
  <c r="AD9" i="2"/>
  <c r="M9" i="2"/>
  <c r="E9" i="2"/>
  <c r="AQ8" i="2"/>
  <c r="AM8" i="2"/>
  <c r="AL8" i="2"/>
  <c r="AK8" i="2"/>
  <c r="AJ8" i="2"/>
  <c r="AI8" i="2"/>
  <c r="AG8" i="2"/>
  <c r="AF8" i="2"/>
  <c r="AE8" i="2"/>
  <c r="AD8" i="2"/>
  <c r="AR8" i="2" s="1"/>
  <c r="M8" i="2"/>
  <c r="E8" i="2"/>
  <c r="AQ7" i="2"/>
  <c r="AM7" i="2"/>
  <c r="AL7" i="2"/>
  <c r="AK7" i="2"/>
  <c r="AJ7" i="2"/>
  <c r="AI7" i="2"/>
  <c r="AH7" i="2"/>
  <c r="AG7" i="2"/>
  <c r="AF7" i="2"/>
  <c r="AE7" i="2"/>
  <c r="AD7" i="2"/>
  <c r="AR7" i="2" s="1"/>
  <c r="AS7" i="2" s="1"/>
  <c r="M7" i="2"/>
  <c r="E7" i="2"/>
  <c r="AQ6" i="2"/>
  <c r="AL6" i="2"/>
  <c r="AK6" i="2"/>
  <c r="AJ6" i="2"/>
  <c r="AI6" i="2"/>
  <c r="AH6" i="2"/>
  <c r="AG6" i="2"/>
  <c r="AF6" i="2"/>
  <c r="AE6" i="2"/>
  <c r="AD6" i="2"/>
  <c r="M6" i="2"/>
  <c r="E6" i="2"/>
  <c r="AQ5" i="2"/>
  <c r="AN5" i="2"/>
  <c r="AL5" i="2"/>
  <c r="AK5" i="2"/>
  <c r="AJ5" i="2"/>
  <c r="AI5" i="2"/>
  <c r="AH5" i="2"/>
  <c r="AG5" i="2"/>
  <c r="AF5" i="2"/>
  <c r="AE5" i="2"/>
  <c r="AD5" i="2"/>
  <c r="M5" i="2"/>
  <c r="E5" i="2"/>
  <c r="AQ4" i="2"/>
  <c r="AK4" i="2"/>
  <c r="AJ4" i="2"/>
  <c r="AI4" i="2"/>
  <c r="AH4" i="2"/>
  <c r="AG4" i="2"/>
  <c r="AF4" i="2"/>
  <c r="AE4" i="2"/>
  <c r="AD4" i="2"/>
  <c r="M4" i="2"/>
  <c r="E4" i="2"/>
  <c r="AR6" i="2" l="1"/>
  <c r="AS6" i="2" s="1"/>
  <c r="AR19" i="2"/>
  <c r="AR25" i="2"/>
  <c r="AS25" i="2" s="1"/>
  <c r="AR27" i="2"/>
  <c r="AR31" i="2"/>
  <c r="AS31" i="2" s="1"/>
  <c r="AR32" i="2"/>
  <c r="AS32" i="2" s="1"/>
  <c r="AR35" i="2"/>
  <c r="AS35" i="2" s="1"/>
  <c r="AS37" i="2"/>
  <c r="AS8" i="2"/>
  <c r="AR10" i="2"/>
  <c r="AS10" i="2" s="1"/>
  <c r="AS12" i="2"/>
  <c r="AS14" i="2"/>
  <c r="AS16" i="2"/>
  <c r="AR23" i="2"/>
  <c r="AS23" i="2" s="1"/>
  <c r="AR5" i="2"/>
  <c r="AS5" i="2" s="1"/>
  <c r="AR12" i="2"/>
  <c r="AR14" i="2"/>
  <c r="AR16" i="2"/>
  <c r="AR20" i="2"/>
  <c r="AS20" i="2" s="1"/>
  <c r="AR21" i="2"/>
  <c r="AS21" i="2" s="1"/>
  <c r="AR26" i="2"/>
  <c r="AS26" i="2"/>
  <c r="AR18" i="2"/>
  <c r="AS18" i="2" s="1"/>
  <c r="AR33" i="2"/>
  <c r="AS33" i="2"/>
  <c r="AR4" i="2"/>
  <c r="AS4" i="2" s="1"/>
  <c r="AR9" i="2"/>
  <c r="AS9" i="2" s="1"/>
  <c r="AS19" i="2"/>
  <c r="AR24" i="2"/>
  <c r="AS24" i="2"/>
  <c r="AR28" i="2"/>
  <c r="AS28" i="2" s="1"/>
  <c r="AR30" i="2"/>
  <c r="AS30" i="2" s="1"/>
  <c r="AS34" i="2"/>
  <c r="AS27" i="2"/>
  <c r="AS11" i="2"/>
  <c r="AS13" i="2"/>
  <c r="AS15" i="2"/>
  <c r="AS17" i="2"/>
</calcChain>
</file>

<file path=xl/sharedStrings.xml><?xml version="1.0" encoding="utf-8"?>
<sst xmlns="http://schemas.openxmlformats.org/spreadsheetml/2006/main" count="641" uniqueCount="203">
  <si>
    <t>AIB 2022 Data</t>
  </si>
  <si>
    <t>Source: https://www.aib-net.org/facts/european-residual-mix/2022</t>
  </si>
  <si>
    <t>Tab</t>
  </si>
  <si>
    <t>Contents</t>
  </si>
  <si>
    <t>AIB 2022 Data Workings</t>
  </si>
  <si>
    <t>NZC converted data</t>
  </si>
  <si>
    <t>AIB 2022 Source Data</t>
  </si>
  <si>
    <t>Mapping to NZC</t>
  </si>
  <si>
    <t>State</t>
  </si>
  <si>
    <t>State Name Mapping</t>
  </si>
  <si>
    <t>Zip Codes</t>
  </si>
  <si>
    <t>Postal Code Mapping</t>
  </si>
  <si>
    <t>Conversion to Net Zero Cloud:</t>
  </si>
  <si>
    <t>Methodology</t>
  </si>
  <si>
    <t xml:space="preserve">  </t>
  </si>
  <si>
    <t>Coal</t>
  </si>
  <si>
    <t>Biomass</t>
  </si>
  <si>
    <t>Gas</t>
  </si>
  <si>
    <t>Geo- thermal</t>
  </si>
  <si>
    <t>Hydro</t>
  </si>
  <si>
    <t>Nuclear</t>
  </si>
  <si>
    <t>Oil</t>
  </si>
  <si>
    <t>Solar</t>
  </si>
  <si>
    <t>Wind</t>
  </si>
  <si>
    <t>Other Fossil</t>
  </si>
  <si>
    <t>Other unknown/ purchased fuel</t>
  </si>
  <si>
    <t>n/a</t>
  </si>
  <si>
    <t>Other unknown</t>
  </si>
  <si>
    <t>12+14</t>
  </si>
  <si>
    <t>ExternalIdentifier</t>
  </si>
  <si>
    <t>EmissionsFactorType</t>
  </si>
  <si>
    <t>MktBsdDataSrcType</t>
  </si>
  <si>
    <t>Name</t>
  </si>
  <si>
    <t>Co2eEmissionRate</t>
  </si>
  <si>
    <t>Co2eEmissionRateUnit</t>
  </si>
  <si>
    <t>Ch4EmissionRate</t>
  </si>
  <si>
    <t>Ch4EmissionRateUnit</t>
  </si>
  <si>
    <t>Co2EmissionRate</t>
  </si>
  <si>
    <t>Co2EmissionRateUnit</t>
  </si>
  <si>
    <t>N2oEmissionRate</t>
  </si>
  <si>
    <t>N2oEmissionRateUnit</t>
  </si>
  <si>
    <t>MktBsdCo2eEmissionRate</t>
  </si>
  <si>
    <t>MktBsdCo2eEmissionRateUnit</t>
  </si>
  <si>
    <t>EmissionFactorUpdateYear</t>
  </si>
  <si>
    <t>Country</t>
  </si>
  <si>
    <t>GridSubregion</t>
  </si>
  <si>
    <t>LocationBasedCoalMixPct</t>
  </si>
  <si>
    <t>LocationBasedBiomassMixPct</t>
  </si>
  <si>
    <t>LocationBasedGasMixPct</t>
  </si>
  <si>
    <t>LocBasedGeothermalMixPct</t>
  </si>
  <si>
    <t>LocationBasedHydroMixPct</t>
  </si>
  <si>
    <t>LocationBasedNuclearMixPct</t>
  </si>
  <si>
    <t>LocationBasedOilMixPct</t>
  </si>
  <si>
    <t>LocationBasedSolarMixPct</t>
  </si>
  <si>
    <t>LocationBasedWindMixPct</t>
  </si>
  <si>
    <t>LocBasedOtherFossilFuelMixPct</t>
  </si>
  <si>
    <t>LocationBasedOtherFuelMixPct</t>
  </si>
  <si>
    <t>LocBasedRenewableEnergyPct</t>
  </si>
  <si>
    <t>MarketBasedOilMixPct</t>
  </si>
  <si>
    <t>MarketBasedHydroMixPct</t>
  </si>
  <si>
    <t>MarketBasedWindMixPct</t>
  </si>
  <si>
    <t>MktBasedGeothermalMixPct</t>
  </si>
  <si>
    <t>MarketBasedBiomassMixPct</t>
  </si>
  <si>
    <t>MarketBasedCoalMixPct</t>
  </si>
  <si>
    <t>MarketBasedGasMixPct</t>
  </si>
  <si>
    <t>MarketBasedNuclearMixPct</t>
  </si>
  <si>
    <t>MarketBasedSolarMixPct</t>
  </si>
  <si>
    <t>MktBasedOtherFossilFuelMixPct</t>
  </si>
  <si>
    <t>MarketBasedOtherFuelMixPct</t>
  </si>
  <si>
    <t>PostalCodeSet</t>
  </si>
  <si>
    <t>EmissionFactorDataSource</t>
  </si>
  <si>
    <t>Check Location %</t>
  </si>
  <si>
    <t>Check Market Based %</t>
  </si>
  <si>
    <t>EEF-AIB Residual Mix-2022-1</t>
  </si>
  <si>
    <t>MarketBased</t>
  </si>
  <si>
    <t>ResidualMixData</t>
  </si>
  <si>
    <t>Austria - AIB Residual Mix 2022</t>
  </si>
  <si>
    <t>G_PER_KWH</t>
  </si>
  <si>
    <t>AT</t>
  </si>
  <si>
    <t>Association of Issuing Bodies. European Residual Mixes. Table 2. https://www.aib-net.org/facts/european-residual-mix/2022</t>
  </si>
  <si>
    <t>EEF-AIB Residual Mix-2022-2</t>
  </si>
  <si>
    <t>Bosnia and Herzegovina - AIB Residual Mix 2022</t>
  </si>
  <si>
    <t>BA</t>
  </si>
  <si>
    <t>EEF-AIB Residual Mix-2022-3</t>
  </si>
  <si>
    <t>Belgium - AIB Residual Mix 2022</t>
  </si>
  <si>
    <t>BE</t>
  </si>
  <si>
    <t>EEF-AIB Residual Mix-2022-4</t>
  </si>
  <si>
    <t>Bulgaria - AIB Residual Mix 2022</t>
  </si>
  <si>
    <t>BG</t>
  </si>
  <si>
    <t>EEF-AIB Residual Mix-2022-5</t>
  </si>
  <si>
    <t>Switzerland - AIB Residual Mix 2022</t>
  </si>
  <si>
    <t>CH</t>
  </si>
  <si>
    <t>EEF-AIB Residual Mix-2022-6</t>
  </si>
  <si>
    <t>Cyprus - AIB Residual Mix 2022</t>
  </si>
  <si>
    <t>CY</t>
  </si>
  <si>
    <t>EEF-AIB Residual Mix-2022-7</t>
  </si>
  <si>
    <t>Czech Republic - AIB Residual Mix 2022</t>
  </si>
  <si>
    <t>CZ</t>
  </si>
  <si>
    <t>EEF-AIB Residual Mix-2022-8</t>
  </si>
  <si>
    <t>Germany - AIB Residual Mix 2022</t>
  </si>
  <si>
    <t>DE</t>
  </si>
  <si>
    <t>EEF-AIB Residual Mix-2022-9</t>
  </si>
  <si>
    <t>Denmark - AIB Residual Mix 2022</t>
  </si>
  <si>
    <t>DK</t>
  </si>
  <si>
    <t>EEF-AIB Residual Mix-2022-10</t>
  </si>
  <si>
    <t>Estonia - AIB Residual Mix 2022</t>
  </si>
  <si>
    <t>EE</t>
  </si>
  <si>
    <t>EEF-AIB Residual Mix-2022-11</t>
  </si>
  <si>
    <t>Spain - AIB Residual Mix 2022</t>
  </si>
  <si>
    <t>ES</t>
  </si>
  <si>
    <t>EEF-AIB Residual Mix-2022-12</t>
  </si>
  <si>
    <t>Finland - AIB Residual Mix 2022</t>
  </si>
  <si>
    <t>FI</t>
  </si>
  <si>
    <t>EEF-AIB Residual Mix-2022-13</t>
  </si>
  <si>
    <t>France - AIB Residual Mix 2022</t>
  </si>
  <si>
    <t>FR</t>
  </si>
  <si>
    <t>EEF-AIB Residual Mix-2022-14</t>
  </si>
  <si>
    <t>United Kingdom - AIB Residual Mix 2022</t>
  </si>
  <si>
    <t>GB</t>
  </si>
  <si>
    <t>EEF-AIB Residual Mix-2022-15</t>
  </si>
  <si>
    <t>Greece - AIB Residual Mix 2022</t>
  </si>
  <si>
    <t>GR</t>
  </si>
  <si>
    <t>EEF-AIB Residual Mix-2022-16</t>
  </si>
  <si>
    <t>Croatia - AIB Residual Mix 2022</t>
  </si>
  <si>
    <t>HR</t>
  </si>
  <si>
    <t>EEF-AIB Residual Mix-2022-17</t>
  </si>
  <si>
    <t>Hungary - AIB Residual Mix 2022</t>
  </si>
  <si>
    <t>HU</t>
  </si>
  <si>
    <t>EEF-AIB Residual Mix-2022-18</t>
  </si>
  <si>
    <t>Ireland - AIB Residual Mix 2022</t>
  </si>
  <si>
    <t>IE</t>
  </si>
  <si>
    <t>EEF-AIB Residual Mix-2022-19</t>
  </si>
  <si>
    <t>Iceland - AIB Residual Mix 2022</t>
  </si>
  <si>
    <t>IS</t>
  </si>
  <si>
    <t>EEF-AIB Residual Mix-2022-20</t>
  </si>
  <si>
    <t>Italy - AIB Residual Mix 2022</t>
  </si>
  <si>
    <t>IT</t>
  </si>
  <si>
    <t>EEF-AIB Residual Mix-2022-21</t>
  </si>
  <si>
    <t>Lithuania - AIB Residual Mix 2022</t>
  </si>
  <si>
    <t>LT</t>
  </si>
  <si>
    <t>EEF-AIB Residual Mix-2022-22</t>
  </si>
  <si>
    <t>Luxembourg - AIB Residual Mix 2022</t>
  </si>
  <si>
    <t>LU</t>
  </si>
  <si>
    <t>EEF-AIB Residual Mix-2022-23</t>
  </si>
  <si>
    <t>Latvia - AIB Residual Mix 2022</t>
  </si>
  <si>
    <t>LV</t>
  </si>
  <si>
    <t>EEF-AIB Residual Mix-2022-24</t>
  </si>
  <si>
    <t>Montenegro - AIB Residual Mix 2022</t>
  </si>
  <si>
    <t>ME</t>
  </si>
  <si>
    <t>EEF-AIB Residual Mix-2022-25</t>
  </si>
  <si>
    <t>Malta - AIB Residual Mix 2022</t>
  </si>
  <si>
    <t>MT</t>
  </si>
  <si>
    <t>EEF-AIB Residual Mix-2022-26</t>
  </si>
  <si>
    <t>Netherlands - AIB Residual Mix 2022</t>
  </si>
  <si>
    <t>NL</t>
  </si>
  <si>
    <t>EEF-AIB Residual Mix-2022-27</t>
  </si>
  <si>
    <t>Norway - AIB Residual Mix 2022</t>
  </si>
  <si>
    <t>NO</t>
  </si>
  <si>
    <t>EEF-AIB Residual Mix-2022-28</t>
  </si>
  <si>
    <t>Poland - AIB Residual Mix 2022</t>
  </si>
  <si>
    <t>PL</t>
  </si>
  <si>
    <t>EEF-AIB Residual Mix-2022-29</t>
  </si>
  <si>
    <t>Portugal - AIB Residual Mix 2022</t>
  </si>
  <si>
    <t>PT</t>
  </si>
  <si>
    <t>EEF-AIB Residual Mix-2022-30</t>
  </si>
  <si>
    <t>Romania - AIB Residual Mix 2022</t>
  </si>
  <si>
    <t>RO</t>
  </si>
  <si>
    <t>EEF-AIB Residual Mix-2022-31</t>
  </si>
  <si>
    <t>Serbia - AIB Residual Mix 2022</t>
  </si>
  <si>
    <t>RS</t>
  </si>
  <si>
    <t>EEF-AIB Residual Mix-2022-32</t>
  </si>
  <si>
    <t>Sweden - AIB Residual Mix 2022</t>
  </si>
  <si>
    <t>SE</t>
  </si>
  <si>
    <t>EEF-AIB Residual Mix-2022-33</t>
  </si>
  <si>
    <t>Slovenia - AIB Residual Mix 2022</t>
  </si>
  <si>
    <t>SI</t>
  </si>
  <si>
    <t>EEF-AIB Residual Mix-2022-34</t>
  </si>
  <si>
    <t>Slovakia - AIB Residual Mix 2022</t>
  </si>
  <si>
    <t>SK</t>
  </si>
  <si>
    <t>Other</t>
  </si>
  <si>
    <t xml:space="preserve">RE Total </t>
  </si>
  <si>
    <t xml:space="preserve">RE unspecified </t>
  </si>
  <si>
    <t xml:space="preserve">RE biomass </t>
  </si>
  <si>
    <t xml:space="preserve">RE solar </t>
  </si>
  <si>
    <t xml:space="preserve">RE geothermal </t>
  </si>
  <si>
    <t>RE Wind</t>
  </si>
  <si>
    <t>RE hydro</t>
  </si>
  <si>
    <t>FO Total</t>
  </si>
  <si>
    <t>FO unspecified</t>
  </si>
  <si>
    <t>FO hard coal</t>
  </si>
  <si>
    <t>FO lignite</t>
  </si>
  <si>
    <t>FO oil</t>
  </si>
  <si>
    <t>FO gas</t>
  </si>
  <si>
    <t>Untracked %</t>
  </si>
  <si>
    <t>CO2 (gCO2/kWh)</t>
  </si>
  <si>
    <t>Table 2: Residual Mixes 2022</t>
  </si>
  <si>
    <t>RE Total</t>
  </si>
  <si>
    <t>RE unspecified</t>
  </si>
  <si>
    <t>RE biomass</t>
  </si>
  <si>
    <t>RE solar</t>
  </si>
  <si>
    <t>RE geothermal</t>
  </si>
  <si>
    <t>RE wind</t>
  </si>
  <si>
    <t>Rad waste (mg/kWh)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</si>
</sst>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0"/>
    <numFmt numFmtId="165" formatCode="#,##0.00000"/>
    <numFmt numFmtId="166" formatCode="###0"/>
    <numFmt numFmtId="167" formatCode="###0.00000"/>
  </numFmts>
  <fonts count="24">
    <font>
      <sz val="10"/>
      <color rgb="FF000000"/>
      <name val="Calibri"/>
      <scheme val="minor"/>
    </font>
    <font>
      <b/>
      <sz val="14"/>
      <color rgb="FF203764"/>
      <name val="Salesforce Sans"/>
    </font>
    <font>
      <sz val="10"/>
      <color theme="1"/>
      <name val="Salesforce Sans"/>
    </font>
    <font>
      <b/>
      <sz val="12"/>
      <color rgb="FF000000"/>
      <name val="Salesforce Sans"/>
    </font>
    <font>
      <sz val="12"/>
      <color theme="1"/>
      <name val="Salesforce Sans"/>
    </font>
    <font>
      <b/>
      <sz val="12"/>
      <color theme="1"/>
      <name val="Salesforce Sans"/>
    </font>
    <font>
      <sz val="12"/>
      <color theme="1"/>
      <name val="Calibri"/>
      <scheme val="minor"/>
    </font>
    <font>
      <sz val="12"/>
      <color rgb="FF1F1F1F"/>
      <name val="Salesforce Sans"/>
    </font>
    <font>
      <sz val="10"/>
      <color theme="1"/>
      <name val="Arial"/>
    </font>
    <font>
      <b/>
      <sz val="9"/>
      <color rgb="FF000000"/>
      <name val="Arial"/>
    </font>
    <font>
      <sz val="10"/>
      <color theme="1"/>
      <name val="Calibri"/>
      <scheme val="minor"/>
    </font>
    <font>
      <sz val="13"/>
      <color theme="1"/>
      <name val="Calibri"/>
      <scheme val="minor"/>
    </font>
    <font>
      <b/>
      <sz val="10"/>
      <color theme="1"/>
      <name val="Arial"/>
    </font>
    <font>
      <sz val="11"/>
      <color rgb="FF1F1F1F"/>
      <name val="&quot;Google Sans&quot;"/>
    </font>
    <font>
      <sz val="10"/>
      <color rgb="FF000000"/>
      <name val="Roboto"/>
    </font>
    <font>
      <b/>
      <sz val="12"/>
      <color rgb="FF000000"/>
      <name val="Arial"/>
    </font>
    <font>
      <b/>
      <sz val="10"/>
      <color theme="1"/>
      <name val="Calibri"/>
      <scheme val="minor"/>
    </font>
    <font>
      <b/>
      <sz val="10"/>
      <color rgb="FF000000"/>
      <name val="Calibri"/>
    </font>
    <font>
      <b/>
      <sz val="9"/>
      <color rgb="FF1F1F1F"/>
      <name val="&quot;Google Sans&quot;"/>
    </font>
    <font>
      <b/>
      <sz val="12"/>
      <color theme="1"/>
      <name val="Arial"/>
    </font>
    <font>
      <sz val="11"/>
      <color theme="1"/>
      <name val="Arial"/>
    </font>
    <font>
      <b/>
      <sz val="11"/>
      <color theme="1"/>
      <name val="Calibri"/>
    </font>
    <font>
      <b/>
      <sz val="10"/>
      <color theme="1"/>
      <name val="Calibri"/>
    </font>
    <font>
      <sz val="10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DE9D9"/>
        <bgColor rgb="FFFDE9D9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DDEBF7"/>
        <bgColor rgb="FFDDEBF7"/>
      </patternFill>
    </fill>
  </fills>
  <borders count="9">
    <border>
      <left/>
      <right/>
      <top/>
      <bottom/>
      <diagonal/>
    </border>
    <border>
      <left/>
      <right/>
      <top/>
      <bottom style="medium">
        <color rgb="FF2037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6FC0"/>
      </left>
      <right style="thin">
        <color rgb="FF006FC0"/>
      </right>
      <top style="thin">
        <color rgb="FF006FC0"/>
      </top>
      <bottom style="thin">
        <color rgb="FF006FC0"/>
      </bottom>
      <diagonal/>
    </border>
    <border>
      <left/>
      <right style="thin">
        <color rgb="FF006FC0"/>
      </right>
      <top style="thin">
        <color rgb="FF006FC0"/>
      </top>
      <bottom style="thin">
        <color rgb="FF006FC0"/>
      </bottom>
      <diagonal/>
    </border>
    <border>
      <left style="thin">
        <color rgb="FF006FC0"/>
      </left>
      <right style="thin">
        <color rgb="FF006FC0"/>
      </right>
      <top/>
      <bottom style="thin">
        <color rgb="FF006FC0"/>
      </bottom>
      <diagonal/>
    </border>
    <border>
      <left/>
      <right style="thin">
        <color rgb="FF006FC0"/>
      </right>
      <top/>
      <bottom style="thin">
        <color rgb="FF006FC0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/>
    <xf numFmtId="0" fontId="2" fillId="2" borderId="0" xfId="0" applyFont="1" applyFill="1" applyAlignment="1"/>
    <xf numFmtId="0" fontId="3" fillId="2" borderId="0" xfId="0" applyFont="1" applyFill="1" applyAlignment="1">
      <alignment horizontal="left"/>
    </xf>
    <xf numFmtId="0" fontId="4" fillId="0" borderId="0" xfId="0" applyFont="1" applyAlignment="1"/>
    <xf numFmtId="0" fontId="4" fillId="0" borderId="0" xfId="0" applyFont="1"/>
    <xf numFmtId="0" fontId="2" fillId="0" borderId="0" xfId="0" applyFont="1"/>
    <xf numFmtId="0" fontId="4" fillId="0" borderId="2" xfId="0" applyFont="1" applyBorder="1" applyAlignment="1"/>
    <xf numFmtId="0" fontId="4" fillId="0" borderId="3" xfId="0" applyFont="1" applyBorder="1" applyAlignment="1"/>
    <xf numFmtId="0" fontId="5" fillId="0" borderId="4" xfId="0" applyFont="1" applyBorder="1" applyAlignment="1"/>
    <xf numFmtId="0" fontId="5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0" xfId="0" applyFont="1" applyAlignment="1"/>
    <xf numFmtId="0" fontId="6" fillId="0" borderId="0" xfId="0" applyFont="1"/>
    <xf numFmtId="0" fontId="7" fillId="2" borderId="0" xfId="0" applyFont="1" applyFill="1" applyAlignment="1"/>
    <xf numFmtId="0" fontId="5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wrapText="1"/>
    </xf>
    <xf numFmtId="0" fontId="9" fillId="3" borderId="4" xfId="0" applyFont="1" applyFill="1" applyBorder="1" applyAlignment="1">
      <alignment horizontal="center"/>
    </xf>
    <xf numFmtId="0" fontId="8" fillId="0" borderId="0" xfId="0" applyFont="1" applyAlignment="1">
      <alignment horizontal="center" wrapText="1"/>
    </xf>
    <xf numFmtId="164" fontId="10" fillId="0" borderId="0" xfId="0" applyNumberFormat="1" applyFont="1"/>
    <xf numFmtId="0" fontId="8" fillId="0" borderId="0" xfId="0" applyFont="1" applyAlignment="1"/>
    <xf numFmtId="0" fontId="8" fillId="0" borderId="0" xfId="0" applyFont="1" applyAlignment="1">
      <alignment wrapText="1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2" fillId="0" borderId="0" xfId="0" applyFont="1" applyAlignment="1"/>
    <xf numFmtId="0" fontId="12" fillId="0" borderId="0" xfId="0" applyFont="1" applyAlignment="1">
      <alignment wrapText="1"/>
    </xf>
    <xf numFmtId="0" fontId="12" fillId="4" borderId="0" xfId="0" applyFont="1" applyFill="1" applyAlignment="1">
      <alignment horizontal="center" wrapText="1"/>
    </xf>
    <xf numFmtId="0" fontId="10" fillId="0" borderId="0" xfId="0" applyFont="1" applyAlignment="1"/>
    <xf numFmtId="165" fontId="8" fillId="0" borderId="0" xfId="0" applyNumberFormat="1" applyFont="1"/>
    <xf numFmtId="165" fontId="10" fillId="0" borderId="0" xfId="0" applyNumberFormat="1" applyFont="1"/>
    <xf numFmtId="0" fontId="8" fillId="0" borderId="0" xfId="0" applyFont="1" applyAlignment="1"/>
    <xf numFmtId="164" fontId="10" fillId="0" borderId="0" xfId="0" applyNumberFormat="1" applyFont="1" applyAlignment="1"/>
    <xf numFmtId="9" fontId="10" fillId="0" borderId="0" xfId="0" applyNumberFormat="1" applyFont="1"/>
    <xf numFmtId="164" fontId="10" fillId="5" borderId="0" xfId="0" applyNumberFormat="1" applyFont="1" applyFill="1" applyAlignment="1"/>
    <xf numFmtId="0" fontId="13" fillId="2" borderId="0" xfId="0" applyFont="1" applyFill="1" applyAlignment="1"/>
    <xf numFmtId="0" fontId="8" fillId="0" borderId="0" xfId="0" applyFont="1"/>
    <xf numFmtId="10" fontId="14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6" fontId="15" fillId="0" borderId="0" xfId="0" applyNumberFormat="1" applyFont="1" applyAlignment="1">
      <alignment horizontal="center"/>
    </xf>
    <xf numFmtId="0" fontId="16" fillId="0" borderId="0" xfId="0" applyFont="1" applyAlignment="1"/>
    <xf numFmtId="0" fontId="17" fillId="2" borderId="0" xfId="0" applyFont="1" applyFill="1" applyAlignment="1">
      <alignment horizontal="left"/>
    </xf>
    <xf numFmtId="0" fontId="18" fillId="2" borderId="0" xfId="0" applyFont="1" applyFill="1" applyAlignment="1"/>
    <xf numFmtId="167" fontId="16" fillId="0" borderId="0" xfId="0" applyNumberFormat="1" applyFont="1" applyAlignment="1"/>
    <xf numFmtId="0" fontId="16" fillId="0" borderId="0" xfId="0" applyFont="1"/>
    <xf numFmtId="10" fontId="16" fillId="0" borderId="0" xfId="0" applyNumberFormat="1" applyFont="1" applyAlignment="1"/>
    <xf numFmtId="167" fontId="10" fillId="0" borderId="0" xfId="0" applyNumberFormat="1" applyFont="1"/>
    <xf numFmtId="0" fontId="19" fillId="0" borderId="0" xfId="0" applyFont="1" applyAlignment="1"/>
    <xf numFmtId="0" fontId="19" fillId="0" borderId="0" xfId="0" applyFont="1" applyAlignment="1">
      <alignment vertical="top"/>
    </xf>
    <xf numFmtId="0" fontId="19" fillId="0" borderId="0" xfId="0" applyFont="1"/>
    <xf numFmtId="0" fontId="20" fillId="0" borderId="0" xfId="0" applyFont="1" applyAlignment="1"/>
    <xf numFmtId="0" fontId="10" fillId="0" borderId="0" xfId="0" applyFont="1" applyAlignment="1">
      <alignment vertical="top"/>
    </xf>
    <xf numFmtId="0" fontId="21" fillId="0" borderId="0" xfId="0" applyFont="1" applyAlignment="1">
      <alignment horizontal="left" vertical="top"/>
    </xf>
    <xf numFmtId="0" fontId="10" fillId="0" borderId="0" xfId="0" applyFont="1" applyAlignment="1">
      <alignment vertical="top"/>
    </xf>
    <xf numFmtId="0" fontId="10" fillId="0" borderId="5" xfId="0" applyFont="1" applyBorder="1" applyAlignment="1">
      <alignment vertical="top"/>
    </xf>
    <xf numFmtId="0" fontId="10" fillId="0" borderId="6" xfId="0" applyFont="1" applyBorder="1" applyAlignment="1">
      <alignment vertical="top"/>
    </xf>
    <xf numFmtId="0" fontId="21" fillId="0" borderId="6" xfId="0" applyFont="1" applyBorder="1" applyAlignment="1">
      <alignment horizontal="left" vertical="top"/>
    </xf>
    <xf numFmtId="0" fontId="22" fillId="6" borderId="7" xfId="0" applyFont="1" applyFill="1" applyBorder="1" applyAlignment="1">
      <alignment horizontal="center" vertical="top"/>
    </xf>
    <xf numFmtId="10" fontId="22" fillId="6" borderId="8" xfId="0" applyNumberFormat="1" applyFont="1" applyFill="1" applyBorder="1" applyAlignment="1">
      <alignment horizontal="center" vertical="top"/>
    </xf>
    <xf numFmtId="10" fontId="23" fillId="6" borderId="8" xfId="0" applyNumberFormat="1" applyFont="1" applyFill="1" applyBorder="1" applyAlignment="1">
      <alignment horizontal="center" vertical="top"/>
    </xf>
    <xf numFmtId="0" fontId="23" fillId="6" borderId="8" xfId="0" applyFont="1" applyFill="1" applyBorder="1" applyAlignment="1">
      <alignment horizontal="center" vertical="top"/>
    </xf>
    <xf numFmtId="0" fontId="22" fillId="0" borderId="7" xfId="0" applyFont="1" applyBorder="1" applyAlignment="1">
      <alignment horizontal="center" vertical="top"/>
    </xf>
    <xf numFmtId="10" fontId="22" fillId="0" borderId="8" xfId="0" applyNumberFormat="1" applyFont="1" applyBorder="1" applyAlignment="1">
      <alignment horizontal="center" vertical="top"/>
    </xf>
    <xf numFmtId="10" fontId="23" fillId="0" borderId="8" xfId="0" applyNumberFormat="1" applyFont="1" applyBorder="1" applyAlignment="1">
      <alignment horizontal="center" vertical="top"/>
    </xf>
    <xf numFmtId="0" fontId="23" fillId="0" borderId="8" xfId="0" applyFont="1" applyBorder="1" applyAlignment="1">
      <alignment horizontal="center" vertical="top"/>
    </xf>
    <xf numFmtId="0" fontId="23" fillId="0" borderId="0" xfId="0" applyFont="1"/>
    <xf numFmtId="0" fontId="8" fillId="0" borderId="5" xfId="0" applyFont="1" applyBorder="1" applyAlignment="1">
      <alignment vertical="top"/>
    </xf>
    <xf numFmtId="0" fontId="8" fillId="0" borderId="6" xfId="0" applyFont="1" applyBorder="1" applyAlignment="1">
      <alignment vertical="top"/>
    </xf>
    <xf numFmtId="10" fontId="23" fillId="6" borderId="8" xfId="0" applyNumberFormat="1" applyFont="1" applyFill="1" applyBorder="1" applyAlignment="1">
      <alignment horizontal="right" vertical="top"/>
    </xf>
    <xf numFmtId="10" fontId="23" fillId="0" borderId="8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96"/>
  <sheetViews>
    <sheetView showGridLines="0" tabSelected="1" workbookViewId="0"/>
  </sheetViews>
  <sheetFormatPr defaultColWidth="14.3984375" defaultRowHeight="15.75" customHeight="1"/>
  <cols>
    <col min="1" max="1" width="3.59765625" customWidth="1"/>
    <col min="2" max="2" width="40.59765625" customWidth="1"/>
    <col min="3" max="3" width="66.296875" customWidth="1"/>
  </cols>
  <sheetData>
    <row r="1" spans="1:26" ht="15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>
      <c r="A2" s="4" t="s">
        <v>1</v>
      </c>
      <c r="B2" s="5"/>
      <c r="C2" s="5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5.75" customHeight="1">
      <c r="A3" s="5"/>
      <c r="B3" s="8"/>
      <c r="C3" s="8"/>
      <c r="D3" s="6"/>
      <c r="E3" s="6"/>
      <c r="F3" s="6"/>
      <c r="G3" s="6"/>
      <c r="H3" s="6"/>
      <c r="I3" s="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5.75" customHeight="1">
      <c r="A4" s="9"/>
      <c r="B4" s="10" t="s">
        <v>2</v>
      </c>
      <c r="C4" s="11" t="s">
        <v>3</v>
      </c>
      <c r="D4" s="6"/>
      <c r="E4" s="6"/>
      <c r="F4" s="6"/>
      <c r="G4" s="6"/>
      <c r="H4" s="6"/>
      <c r="I4" s="6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5.75" customHeight="1">
      <c r="A5" s="9"/>
      <c r="B5" s="10" t="s">
        <v>4</v>
      </c>
      <c r="C5" s="12" t="s">
        <v>5</v>
      </c>
      <c r="D5" s="6"/>
      <c r="E5" s="6"/>
      <c r="F5" s="6"/>
      <c r="G5" s="6"/>
      <c r="H5" s="6"/>
      <c r="I5" s="6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5.75" customHeight="1">
      <c r="A6" s="9"/>
      <c r="B6" s="10" t="s">
        <v>6</v>
      </c>
      <c r="C6" s="13"/>
      <c r="D6" s="6"/>
      <c r="E6" s="6"/>
      <c r="F6" s="6"/>
      <c r="G6" s="6"/>
      <c r="H6" s="6"/>
      <c r="I6" s="6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5.75" customHeight="1">
      <c r="A7" s="9"/>
      <c r="B7" s="11" t="s">
        <v>6</v>
      </c>
      <c r="C7" s="12" t="s">
        <v>0</v>
      </c>
      <c r="D7" s="6"/>
      <c r="E7" s="6"/>
      <c r="F7" s="6"/>
      <c r="G7" s="6"/>
      <c r="H7" s="6"/>
      <c r="I7" s="6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5.75" customHeight="1">
      <c r="A8" s="9"/>
      <c r="B8" s="14" t="s">
        <v>7</v>
      </c>
      <c r="C8" s="13"/>
      <c r="D8" s="6"/>
      <c r="E8" s="6"/>
      <c r="F8" s="6"/>
      <c r="G8" s="6"/>
      <c r="H8" s="6"/>
      <c r="I8" s="6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5.75" customHeight="1">
      <c r="A9" s="9"/>
      <c r="B9" s="11" t="s">
        <v>8</v>
      </c>
      <c r="C9" s="12" t="s">
        <v>9</v>
      </c>
      <c r="D9" s="6"/>
      <c r="E9" s="6"/>
      <c r="F9" s="6"/>
      <c r="G9" s="6"/>
      <c r="H9" s="6"/>
      <c r="I9" s="6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5.75" customHeight="1">
      <c r="A10" s="9"/>
      <c r="B10" s="11" t="s">
        <v>10</v>
      </c>
      <c r="C10" s="12" t="s">
        <v>11</v>
      </c>
      <c r="D10" s="6"/>
      <c r="E10" s="6"/>
      <c r="F10" s="6"/>
      <c r="G10" s="6"/>
      <c r="H10" s="6"/>
      <c r="I10" s="6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5.75" customHeight="1">
      <c r="A11" s="9"/>
      <c r="B11" s="11"/>
      <c r="C11" s="12"/>
      <c r="D11" s="6"/>
      <c r="E11" s="6"/>
      <c r="F11" s="6"/>
      <c r="G11" s="6"/>
      <c r="H11" s="6"/>
      <c r="I11" s="6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5.75" customHeight="1">
      <c r="A12" s="5"/>
      <c r="B12" s="5"/>
      <c r="C12" s="5"/>
      <c r="D12" s="6"/>
      <c r="E12" s="6"/>
      <c r="F12" s="6"/>
      <c r="G12" s="6"/>
      <c r="H12" s="6"/>
      <c r="I12" s="6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5.75" customHeight="1">
      <c r="A13" s="15" t="s">
        <v>12</v>
      </c>
      <c r="B13" s="16"/>
      <c r="C13" s="5"/>
      <c r="D13" s="6"/>
      <c r="E13" s="6"/>
      <c r="F13" s="6"/>
      <c r="G13" s="6"/>
      <c r="H13" s="6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5.75" customHeight="1">
      <c r="A14" s="17"/>
      <c r="B14" s="6"/>
      <c r="C14" s="5"/>
      <c r="D14" s="6"/>
      <c r="E14" s="6"/>
      <c r="F14" s="6"/>
      <c r="G14" s="6"/>
      <c r="H14" s="6"/>
      <c r="I14" s="6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5.75" customHeight="1">
      <c r="A15" s="17"/>
      <c r="B15" s="6"/>
      <c r="C15" s="5"/>
      <c r="D15" s="6"/>
      <c r="E15" s="6"/>
      <c r="F15" s="6"/>
      <c r="G15" s="6"/>
      <c r="H15" s="6"/>
      <c r="I15" s="6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5.75" customHeight="1">
      <c r="A16" s="5"/>
      <c r="B16" s="5"/>
      <c r="C16" s="5"/>
      <c r="D16" s="6"/>
      <c r="E16" s="6"/>
      <c r="F16" s="6"/>
      <c r="G16" s="6"/>
      <c r="H16" s="6"/>
      <c r="I16" s="6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5.75" customHeight="1">
      <c r="A17" s="18" t="s">
        <v>13</v>
      </c>
      <c r="B17" s="6"/>
      <c r="C17" s="6"/>
      <c r="D17" s="6"/>
      <c r="E17" s="6"/>
      <c r="F17" s="6"/>
      <c r="G17" s="6"/>
      <c r="H17" s="6"/>
      <c r="I17" s="6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3.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3.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3.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3.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3.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3.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3.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3.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3.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3.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3.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3.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3.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3.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3.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3.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3.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3.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3.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3.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3.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3.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3.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3.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3.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3.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3.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3.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3.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3.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3.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3.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3.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3.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3.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3.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3.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3.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3.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3.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3.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3.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3.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3.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3.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3.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3.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3.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3.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3.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3.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3.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3.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3.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3.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3.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3.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3.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3.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3.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3.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3.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3.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3.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3.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3.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3.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3.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3.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3.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3.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3.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3.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3.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3.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3.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3.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3.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3.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3.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3.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3.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3.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3.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3.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3.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3.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3.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3.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3.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3.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3.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3.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3.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3.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3.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3.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3.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3.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3.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3.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3.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3.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3.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3.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3.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3.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3.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3.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3.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3.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3.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3.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3.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3.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3.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3.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3.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3.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3.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3.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3.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3.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3.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3.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3.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3.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3.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3.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3.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3.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3.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3.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3.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3.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3.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3.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3.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3.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3.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3.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3.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3.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3.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3.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3.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3.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3.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3.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3.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3.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3.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3.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3.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3.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3.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3.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3.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3.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3.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3.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3.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3.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3.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3.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3.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3.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3.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3.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3.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3.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3.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3.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3.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3.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3.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3.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3.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3.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3.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3.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3.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3.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3.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3.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3.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3.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3.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3.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3.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3.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3.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3.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3.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3.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3.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3.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3.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3.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3.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3.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3.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3.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3.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3.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3.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3.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3.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3.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3.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3.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3.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3.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3.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3.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3.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3.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3.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3.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3.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3.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3.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3.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3.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3.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3.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3.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3.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3.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3.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3.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3.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3.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3.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3.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3.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3.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3.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3.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3.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3.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3.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3.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3.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3.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3.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3.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3.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3.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3.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3.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3.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3.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3.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3.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3.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3.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3.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3.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3.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3.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3.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3.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3.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3.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3.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3.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3.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3.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3.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3.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3.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3.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3.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3.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3.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3.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3.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3.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3.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3.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3.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3.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3.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3.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3.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3.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3.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3.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3.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3.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3.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3.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3.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3.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3.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3.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3.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3.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3.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3.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3.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3.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3.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3.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3.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3.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3.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3.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3.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3.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3.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3.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3.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3.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3.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3.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3.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3.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3.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3.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3.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3.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3.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3.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3.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3.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3.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3.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3.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3.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3.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3.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3.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3.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3.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3.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3.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3.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3.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3.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3.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3.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3.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3.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3.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3.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3.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3.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3.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3.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3.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3.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3.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3.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3.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3.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3.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3.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3.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3.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3.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3.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3.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3.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3.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3.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3.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3.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3.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3.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3.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3.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3.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3.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3.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3.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3.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3.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3.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3.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3.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3.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3.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3.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3.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3.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3.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3.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3.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3.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3.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3.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3.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3.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3.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3.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3.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3.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3.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3.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3.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3.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3.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3.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3.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3.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3.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3.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3.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3.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3.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3.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3.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3.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3.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3.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3.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3.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3.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3.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3.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3.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3.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3.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3.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3.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3.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3.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3.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3.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3.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3.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3.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3.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3.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3.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3.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3.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3.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3.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3.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3.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3.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3.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3.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3.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3.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3.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3.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3.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3.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3.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3.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3.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3.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3.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3.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3.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3.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3.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3.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3.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3.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3.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3.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3.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3.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3.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3.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3.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3.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3.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3.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3.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3.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3.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3.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3.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3.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3.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3.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3.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3.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3.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3.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3.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3.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3.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3.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3.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3.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3.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3.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3.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3.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3.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3.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3.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3.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3.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3.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3.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3.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3.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3.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3.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3.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3.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3.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3.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3.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3.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3.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3.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3.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3.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3.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3.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3.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3.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3.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3.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3.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3.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3.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3.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3.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3.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3.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3.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3.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3.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3.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3.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3.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3.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3.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3.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3.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3.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3.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3.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3.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3.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3.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3.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3.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3.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3.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3.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3.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3.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3.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3.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3.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3.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3.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3.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3.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3.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3.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3.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3.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3.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3.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3.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3.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3.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3.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3.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3.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3.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3.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3.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3.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3.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3.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3.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3.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3.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3.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3.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3.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3.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3.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3.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3.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3.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3.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3.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3.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3.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3.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3.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3.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3.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3.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3.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3.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3.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3.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3.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3.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3.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3.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3.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3.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3.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3.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3.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3.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3.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3.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3.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3.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3.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3.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3.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3.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3.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3.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3.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3.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3.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3.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3.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3.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3.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3.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3.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3.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3.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3.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3.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3.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3.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3.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3.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3.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3.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3.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3.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3.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3.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3.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3.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3.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3.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3.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3.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3.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3.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3.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3.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3.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3.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3.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3.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3.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3.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3.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3.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3.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3.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3.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3.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3.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3.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3.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3.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3.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3.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3.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3.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3.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3.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3.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3.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3.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3.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3.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3.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3.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3.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3.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3.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3.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3.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3.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3.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3.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3.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3.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3.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3.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3.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3.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3.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3.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3.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3.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3.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3.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3.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3.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3.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3.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3.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3.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3.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3.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3.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3.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3.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3.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3.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3.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3.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3.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3.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3.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3.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3.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3.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3.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3.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3.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3.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3.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3.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3.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3.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3.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3.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3.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3.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3.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3.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3.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3.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3.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3.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3.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3.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3.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3.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3.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3.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3.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3.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3.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3.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3.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3.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3.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3.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3.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3.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3.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3.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3.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3.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3.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3.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3.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3.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3.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3.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3.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3.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3.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3.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3.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3.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3.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3.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3.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3.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3.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3.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3.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3.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3.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3.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3.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3.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3.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3.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3.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3.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3.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3.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3.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3.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3.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3.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3.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3.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3.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3.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3.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3.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3.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3.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3.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3.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3.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3.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3.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3.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3.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3.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3.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3.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3.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3.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3.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3.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3.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3.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3.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3.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3.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3.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3.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3.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3.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3.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3.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3.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3.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3.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3.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3.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3.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3.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3.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3.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3.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3.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3.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3.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3.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3.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3.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3.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3.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3.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3.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3.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3.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3.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3.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3.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3.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3.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3.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3.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3.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3.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3.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3.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3.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3.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3.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3.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3.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3.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3.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3.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3.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3.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3.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3.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3.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3.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3.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3.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3.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3.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3.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3.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3.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3.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3.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3.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3.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3.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3.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3.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3.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3.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3.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3.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3.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3.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3.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3.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3.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3.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3.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3.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3.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3.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3.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3.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3.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3.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3.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3.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3.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3.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3.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3.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3.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3.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3.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3.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3.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3.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3.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3.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3.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3.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3.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3.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3.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3.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3.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3.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3.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3.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3.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3.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3.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3.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3.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3.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3.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3.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3.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3.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3.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3.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3.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3.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3.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3.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3.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3.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3.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3.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3.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3.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3.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3.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3.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3.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3.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3.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3.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3.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3.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3.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3.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3.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3.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3.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3.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3.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3.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3.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3.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3.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3.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3.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3.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S943"/>
  <sheetViews>
    <sheetView workbookViewId="0"/>
  </sheetViews>
  <sheetFormatPr defaultColWidth="14.3984375" defaultRowHeight="15.75" customHeight="1"/>
  <cols>
    <col min="1" max="1" width="26.8984375" customWidth="1"/>
    <col min="2" max="2" width="22" customWidth="1"/>
    <col min="3" max="3" width="20.09765625" customWidth="1"/>
    <col min="4" max="4" width="38.09765625" customWidth="1"/>
    <col min="5" max="5" width="19" customWidth="1"/>
    <col min="6" max="6" width="15.59765625" customWidth="1"/>
    <col min="8" max="8" width="15.59765625" customWidth="1"/>
    <col min="9" max="9" width="19" customWidth="1"/>
    <col min="10" max="10" width="15.59765625" customWidth="1"/>
    <col min="12" max="12" width="15.59765625" customWidth="1"/>
    <col min="14" max="14" width="15.59765625" customWidth="1"/>
    <col min="17" max="17" width="21.59765625" customWidth="1"/>
    <col min="42" max="42" width="116.296875" customWidth="1"/>
    <col min="43" max="43" width="21.59765625" customWidth="1"/>
    <col min="44" max="44" width="24.3984375" customWidth="1"/>
    <col min="45" max="45" width="16.3984375" customWidth="1"/>
  </cols>
  <sheetData>
    <row r="1" spans="1:45" ht="15.75" customHeight="1">
      <c r="A1" s="19"/>
      <c r="B1" s="19"/>
      <c r="C1" s="19"/>
      <c r="D1" s="19" t="s">
        <v>14</v>
      </c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1" t="s">
        <v>15</v>
      </c>
      <c r="S1" s="21" t="s">
        <v>16</v>
      </c>
      <c r="T1" s="21" t="s">
        <v>17</v>
      </c>
      <c r="U1" s="21" t="s">
        <v>18</v>
      </c>
      <c r="V1" s="21" t="s">
        <v>19</v>
      </c>
      <c r="W1" s="21" t="s">
        <v>20</v>
      </c>
      <c r="X1" s="21" t="s">
        <v>21</v>
      </c>
      <c r="Y1" s="21" t="s">
        <v>22</v>
      </c>
      <c r="Z1" s="21" t="s">
        <v>23</v>
      </c>
      <c r="AA1" s="21" t="s">
        <v>24</v>
      </c>
      <c r="AB1" s="21" t="s">
        <v>25</v>
      </c>
      <c r="AC1" s="22" t="s">
        <v>26</v>
      </c>
      <c r="AD1" s="21" t="s">
        <v>21</v>
      </c>
      <c r="AE1" s="21" t="s">
        <v>19</v>
      </c>
      <c r="AF1" s="21" t="s">
        <v>23</v>
      </c>
      <c r="AG1" s="21" t="s">
        <v>18</v>
      </c>
      <c r="AH1" s="21" t="s">
        <v>16</v>
      </c>
      <c r="AI1" s="21" t="s">
        <v>15</v>
      </c>
      <c r="AJ1" s="21" t="s">
        <v>17</v>
      </c>
      <c r="AK1" s="21" t="s">
        <v>20</v>
      </c>
      <c r="AL1" s="21" t="s">
        <v>22</v>
      </c>
      <c r="AM1" s="21" t="s">
        <v>24</v>
      </c>
      <c r="AN1" s="21" t="s">
        <v>27</v>
      </c>
      <c r="AO1" s="20"/>
      <c r="AP1" s="20"/>
      <c r="AS1" s="23"/>
    </row>
    <row r="2" spans="1:45" ht="15.75" customHeight="1">
      <c r="A2" s="24"/>
      <c r="B2" s="24"/>
      <c r="C2" s="24"/>
      <c r="D2" s="24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5"/>
      <c r="Q2" s="20"/>
      <c r="AC2" s="20"/>
      <c r="AD2" s="26">
        <v>15</v>
      </c>
      <c r="AE2" s="26">
        <v>9</v>
      </c>
      <c r="AF2" s="26">
        <v>8</v>
      </c>
      <c r="AG2" s="26">
        <v>7</v>
      </c>
      <c r="AH2" s="26">
        <v>5</v>
      </c>
      <c r="AI2" s="26">
        <v>13</v>
      </c>
      <c r="AJ2" s="26">
        <v>16</v>
      </c>
      <c r="AK2" s="26">
        <v>10</v>
      </c>
      <c r="AL2" s="26">
        <v>6</v>
      </c>
      <c r="AM2" s="26" t="s">
        <v>28</v>
      </c>
      <c r="AN2" s="26">
        <v>4</v>
      </c>
      <c r="AO2" s="20"/>
      <c r="AP2" s="20"/>
      <c r="AQ2" s="27"/>
      <c r="AR2" s="27"/>
      <c r="AS2" s="23"/>
    </row>
    <row r="3" spans="1:45" ht="15.75" customHeight="1">
      <c r="A3" s="28" t="s">
        <v>29</v>
      </c>
      <c r="B3" s="28" t="s">
        <v>30</v>
      </c>
      <c r="C3" s="28" t="s">
        <v>31</v>
      </c>
      <c r="D3" s="28" t="s">
        <v>32</v>
      </c>
      <c r="E3" s="29" t="s">
        <v>33</v>
      </c>
      <c r="F3" s="29" t="s">
        <v>34</v>
      </c>
      <c r="G3" s="29" t="s">
        <v>35</v>
      </c>
      <c r="H3" s="29" t="s">
        <v>36</v>
      </c>
      <c r="I3" s="29" t="s">
        <v>37</v>
      </c>
      <c r="J3" s="29" t="s">
        <v>38</v>
      </c>
      <c r="K3" s="29" t="s">
        <v>39</v>
      </c>
      <c r="L3" s="29" t="s">
        <v>40</v>
      </c>
      <c r="M3" s="29" t="s">
        <v>41</v>
      </c>
      <c r="N3" s="29" t="s">
        <v>42</v>
      </c>
      <c r="O3" s="29" t="s">
        <v>43</v>
      </c>
      <c r="P3" s="29" t="s">
        <v>44</v>
      </c>
      <c r="Q3" s="29" t="s">
        <v>45</v>
      </c>
      <c r="R3" s="29" t="s">
        <v>46</v>
      </c>
      <c r="S3" s="29" t="s">
        <v>47</v>
      </c>
      <c r="T3" s="29" t="s">
        <v>48</v>
      </c>
      <c r="U3" s="29" t="s">
        <v>49</v>
      </c>
      <c r="V3" s="29" t="s">
        <v>50</v>
      </c>
      <c r="W3" s="29" t="s">
        <v>51</v>
      </c>
      <c r="X3" s="29" t="s">
        <v>52</v>
      </c>
      <c r="Y3" s="29" t="s">
        <v>53</v>
      </c>
      <c r="Z3" s="29" t="s">
        <v>54</v>
      </c>
      <c r="AA3" s="29" t="s">
        <v>55</v>
      </c>
      <c r="AB3" s="29" t="s">
        <v>56</v>
      </c>
      <c r="AC3" s="29" t="s">
        <v>57</v>
      </c>
      <c r="AD3" s="29" t="s">
        <v>58</v>
      </c>
      <c r="AE3" s="29" t="s">
        <v>59</v>
      </c>
      <c r="AF3" s="29" t="s">
        <v>60</v>
      </c>
      <c r="AG3" s="29" t="s">
        <v>61</v>
      </c>
      <c r="AH3" s="29" t="s">
        <v>62</v>
      </c>
      <c r="AI3" s="29" t="s">
        <v>63</v>
      </c>
      <c r="AJ3" s="29" t="s">
        <v>64</v>
      </c>
      <c r="AK3" s="29" t="s">
        <v>65</v>
      </c>
      <c r="AL3" s="29" t="s">
        <v>66</v>
      </c>
      <c r="AM3" s="29" t="s">
        <v>67</v>
      </c>
      <c r="AN3" s="29" t="s">
        <v>68</v>
      </c>
      <c r="AO3" s="29" t="s">
        <v>69</v>
      </c>
      <c r="AP3" s="29" t="s">
        <v>70</v>
      </c>
      <c r="AQ3" s="30" t="s">
        <v>71</v>
      </c>
      <c r="AR3" s="30" t="s">
        <v>72</v>
      </c>
      <c r="AS3" s="23"/>
    </row>
    <row r="4" spans="1:45" ht="15.75" customHeight="1">
      <c r="A4" s="31" t="s">
        <v>73</v>
      </c>
      <c r="B4" s="31" t="s">
        <v>74</v>
      </c>
      <c r="C4" s="31" t="s">
        <v>75</v>
      </c>
      <c r="D4" s="31" t="s">
        <v>76</v>
      </c>
      <c r="E4" s="32">
        <f>VLOOKUP($D4,'AIB 2022 Source Data'!$A:$Z,18,0)</f>
        <v>0</v>
      </c>
      <c r="F4" s="31" t="s">
        <v>77</v>
      </c>
      <c r="G4" s="33"/>
      <c r="H4" s="31" t="s">
        <v>77</v>
      </c>
      <c r="I4" s="33"/>
      <c r="J4" s="31" t="s">
        <v>77</v>
      </c>
      <c r="K4" s="33"/>
      <c r="L4" s="31" t="s">
        <v>77</v>
      </c>
      <c r="M4" s="32">
        <f>VLOOKUP($D4,'AIB 2022 Source Data'!$A:$Z,18,0)</f>
        <v>0</v>
      </c>
      <c r="N4" s="31" t="s">
        <v>77</v>
      </c>
      <c r="O4" s="34">
        <v>2023</v>
      </c>
      <c r="P4" s="34" t="s">
        <v>78</v>
      </c>
      <c r="R4" s="23"/>
      <c r="S4" s="23"/>
      <c r="T4" s="35"/>
      <c r="U4" s="23"/>
      <c r="V4" s="23"/>
      <c r="W4" s="23"/>
      <c r="X4" s="23"/>
      <c r="Y4" s="23"/>
      <c r="Z4" s="23"/>
      <c r="AA4" s="23"/>
      <c r="AB4" s="35"/>
      <c r="AC4" s="36"/>
      <c r="AD4" s="23">
        <f>VLOOKUP($D4,'AIB 2022 Source Data'!$A:$P,15,0)*100</f>
        <v>0</v>
      </c>
      <c r="AE4" s="23">
        <f>VLOOKUP($D4,'AIB 2022 Source Data'!$A:$P,9,0)*100</f>
        <v>0</v>
      </c>
      <c r="AF4" s="23">
        <f>VLOOKUP($D4,'AIB 2022 Source Data'!$A:$P,8,0)*100</f>
        <v>0</v>
      </c>
      <c r="AG4" s="23">
        <f>VLOOKUP($D4,'AIB 2022 Source Data'!$A:$P,7,0)*100</f>
        <v>0</v>
      </c>
      <c r="AH4" s="23">
        <f>VLOOKUP($D4,'AIB 2022 Source Data'!$A:$P,5,0)*100</f>
        <v>0</v>
      </c>
      <c r="AI4" s="23">
        <f>VLOOKUP($D4,'AIB 2022 Source Data'!$A:$P,13,0)*100</f>
        <v>0</v>
      </c>
      <c r="AJ4" s="23">
        <f>VLOOKUP($D4,'AIB 2022 Source Data'!$A:$P,16,0)*100</f>
        <v>0</v>
      </c>
      <c r="AK4" s="23">
        <f>VLOOKUP($D4,'AIB 2022 Source Data'!$A:$P,10,0)*100</f>
        <v>0</v>
      </c>
      <c r="AL4" s="23">
        <f>VLOOKUP($D4,'AIB 2022 Source Data'!$A:$P,6,0)*100</f>
        <v>0</v>
      </c>
      <c r="AM4" s="23">
        <f>(VLOOKUP($D4,'AIB 2022 Source Data'!$A:$P,12,0)*100)+(VLOOKUP($D4,'AIB 2022 Source Data'!$A:$P,14,0)*100)</f>
        <v>0</v>
      </c>
      <c r="AN4" s="37">
        <v>100</v>
      </c>
      <c r="AP4" s="38" t="s">
        <v>79</v>
      </c>
      <c r="AQ4" s="23">
        <f t="shared" ref="AQ4:AQ37" si="0">SUM(R4:AB4)</f>
        <v>0</v>
      </c>
      <c r="AR4" s="23">
        <f t="shared" ref="AR4:AR37" si="1">SUM(AD4:AN4)</f>
        <v>100</v>
      </c>
      <c r="AS4" s="23">
        <f t="shared" ref="AS4:AS37" si="2">AQ4-AR4</f>
        <v>-100</v>
      </c>
    </row>
    <row r="5" spans="1:45" ht="15.75" customHeight="1">
      <c r="A5" s="31" t="s">
        <v>80</v>
      </c>
      <c r="B5" s="31" t="s">
        <v>74</v>
      </c>
      <c r="C5" s="31" t="s">
        <v>75</v>
      </c>
      <c r="D5" s="31" t="s">
        <v>81</v>
      </c>
      <c r="E5" s="32">
        <f>VLOOKUP($D5,'AIB 2022 Source Data'!$A:$Z,18,0)</f>
        <v>843.93</v>
      </c>
      <c r="F5" s="31" t="s">
        <v>77</v>
      </c>
      <c r="G5" s="33"/>
      <c r="H5" s="31" t="s">
        <v>77</v>
      </c>
      <c r="I5" s="33"/>
      <c r="J5" s="31" t="s">
        <v>77</v>
      </c>
      <c r="K5" s="33"/>
      <c r="L5" s="31" t="s">
        <v>77</v>
      </c>
      <c r="M5" s="32">
        <f>VLOOKUP($D5,'AIB 2022 Source Data'!$A:$Z,18,0)</f>
        <v>843.93</v>
      </c>
      <c r="N5" s="31" t="s">
        <v>77</v>
      </c>
      <c r="O5" s="34">
        <v>2023</v>
      </c>
      <c r="P5" s="34" t="s">
        <v>82</v>
      </c>
      <c r="R5" s="23"/>
      <c r="S5" s="23"/>
      <c r="T5" s="35"/>
      <c r="U5" s="23"/>
      <c r="V5" s="23"/>
      <c r="W5" s="23"/>
      <c r="X5" s="23"/>
      <c r="Y5" s="23"/>
      <c r="Z5" s="23"/>
      <c r="AA5" s="23"/>
      <c r="AB5" s="35"/>
      <c r="AC5" s="36"/>
      <c r="AD5" s="23">
        <f>VLOOKUP($D5,'AIB 2022 Source Data'!$A:$P,15,0)*100</f>
        <v>0</v>
      </c>
      <c r="AE5" s="23">
        <f>VLOOKUP($D5,'AIB 2022 Source Data'!$A:$P,9,0)*100</f>
        <v>30.79</v>
      </c>
      <c r="AF5" s="23">
        <f>VLOOKUP($D5,'AIB 2022 Source Data'!$A:$P,8,0)*100</f>
        <v>2.68</v>
      </c>
      <c r="AG5" s="23">
        <f>VLOOKUP($D5,'AIB 2022 Source Data'!$A:$P,7,0)*100</f>
        <v>0</v>
      </c>
      <c r="AH5" s="23">
        <f>VLOOKUP($D5,'AIB 2022 Source Data'!$A:$P,5,0)*100</f>
        <v>0</v>
      </c>
      <c r="AI5" s="23">
        <f>VLOOKUP($D5,'AIB 2022 Source Data'!$A:$P,13,0)*100</f>
        <v>65.959999999999994</v>
      </c>
      <c r="AJ5" s="23">
        <f>VLOOKUP($D5,'AIB 2022 Source Data'!$A:$P,16,0)*100</f>
        <v>0</v>
      </c>
      <c r="AK5" s="23">
        <f>VLOOKUP($D5,'AIB 2022 Source Data'!$A:$P,10,0)*100</f>
        <v>0</v>
      </c>
      <c r="AL5" s="23">
        <f>VLOOKUP($D5,'AIB 2022 Source Data'!$A:$P,6,0)*100</f>
        <v>0.55999999999999994</v>
      </c>
      <c r="AM5" s="23">
        <f>(VLOOKUP($D5,'AIB 2022 Source Data'!$A:$P,12,0)*100)+(VLOOKUP($D5,'AIB 2022 Source Data'!$A:$P,14,0)*100)</f>
        <v>0</v>
      </c>
      <c r="AN5" s="23">
        <f>VLOOKUP($D5,'AIB 2022 Source Data'!$A:$P,4,0)*100</f>
        <v>0.01</v>
      </c>
      <c r="AP5" s="38" t="s">
        <v>79</v>
      </c>
      <c r="AQ5" s="23">
        <f t="shared" si="0"/>
        <v>0</v>
      </c>
      <c r="AR5" s="23">
        <f t="shared" si="1"/>
        <v>100</v>
      </c>
      <c r="AS5" s="23">
        <f t="shared" si="2"/>
        <v>-100</v>
      </c>
    </row>
    <row r="6" spans="1:45" ht="15.75" customHeight="1">
      <c r="A6" s="31" t="s">
        <v>83</v>
      </c>
      <c r="B6" s="31" t="s">
        <v>74</v>
      </c>
      <c r="C6" s="31" t="s">
        <v>75</v>
      </c>
      <c r="D6" s="31" t="s">
        <v>84</v>
      </c>
      <c r="E6" s="32">
        <f>VLOOKUP($D6,'AIB 2022 Source Data'!$A:$Z,18,0)</f>
        <v>144.27000000000001</v>
      </c>
      <c r="F6" s="31" t="s">
        <v>77</v>
      </c>
      <c r="G6" s="33"/>
      <c r="H6" s="31" t="s">
        <v>77</v>
      </c>
      <c r="I6" s="33"/>
      <c r="J6" s="31" t="s">
        <v>77</v>
      </c>
      <c r="K6" s="33"/>
      <c r="L6" s="31" t="s">
        <v>77</v>
      </c>
      <c r="M6" s="32">
        <f>VLOOKUP($D6,'AIB 2022 Source Data'!$A:$Z,18,0)</f>
        <v>144.27000000000001</v>
      </c>
      <c r="N6" s="31" t="s">
        <v>77</v>
      </c>
      <c r="O6" s="34">
        <v>2023</v>
      </c>
      <c r="P6" s="34" t="s">
        <v>85</v>
      </c>
      <c r="R6" s="23"/>
      <c r="S6" s="23"/>
      <c r="T6" s="35"/>
      <c r="U6" s="23"/>
      <c r="V6" s="23"/>
      <c r="W6" s="23"/>
      <c r="X6" s="23"/>
      <c r="Y6" s="23"/>
      <c r="Z6" s="23"/>
      <c r="AA6" s="23"/>
      <c r="AB6" s="35"/>
      <c r="AC6" s="36"/>
      <c r="AD6" s="23">
        <f>VLOOKUP($D6,'AIB 2022 Source Data'!$A:$P,15,0)*100</f>
        <v>0.02</v>
      </c>
      <c r="AE6" s="23">
        <f>VLOOKUP($D6,'AIB 2022 Source Data'!$A:$P,9,0)*100</f>
        <v>0.2</v>
      </c>
      <c r="AF6" s="23">
        <f>VLOOKUP($D6,'AIB 2022 Source Data'!$A:$P,8,0)*100</f>
        <v>0.8</v>
      </c>
      <c r="AG6" s="23">
        <f>VLOOKUP($D6,'AIB 2022 Source Data'!$A:$P,7,0)*100</f>
        <v>0</v>
      </c>
      <c r="AH6" s="23">
        <f>VLOOKUP($D6,'AIB 2022 Source Data'!$A:$P,5,0)*100</f>
        <v>2.1399999999999997</v>
      </c>
      <c r="AI6" s="23">
        <f>VLOOKUP($D6,'AIB 2022 Source Data'!$A:$P,13,0)*100</f>
        <v>2.74</v>
      </c>
      <c r="AJ6" s="23">
        <f>VLOOKUP($D6,'AIB 2022 Source Data'!$A:$P,16,0)*100</f>
        <v>28.51</v>
      </c>
      <c r="AK6" s="23">
        <f>VLOOKUP($D6,'AIB 2022 Source Data'!$A:$P,10,0)*100</f>
        <v>55.900000000000006</v>
      </c>
      <c r="AL6" s="23">
        <f>VLOOKUP($D6,'AIB 2022 Source Data'!$A:$P,6,0)*100</f>
        <v>8.5299999999999994</v>
      </c>
      <c r="AM6" s="23">
        <f>(VLOOKUP($D6,'AIB 2022 Source Data'!$A:$P,12,0)*100)+(VLOOKUP($D6,'AIB 2022 Source Data'!$A:$P,14,0)*100)</f>
        <v>1.1599999999999999</v>
      </c>
      <c r="AN6" s="37">
        <v>0</v>
      </c>
      <c r="AP6" s="38" t="s">
        <v>79</v>
      </c>
      <c r="AQ6" s="23">
        <f t="shared" si="0"/>
        <v>0</v>
      </c>
      <c r="AR6" s="23">
        <f t="shared" si="1"/>
        <v>100</v>
      </c>
      <c r="AS6" s="23">
        <f t="shared" si="2"/>
        <v>-100</v>
      </c>
    </row>
    <row r="7" spans="1:45" ht="15.75" customHeight="1">
      <c r="A7" s="31" t="s">
        <v>86</v>
      </c>
      <c r="B7" s="31" t="s">
        <v>74</v>
      </c>
      <c r="C7" s="31" t="s">
        <v>75</v>
      </c>
      <c r="D7" s="31" t="s">
        <v>87</v>
      </c>
      <c r="E7" s="32">
        <f>VLOOKUP($D7,'AIB 2022 Source Data'!$A:$Z,18,0)</f>
        <v>517.04999999999995</v>
      </c>
      <c r="F7" s="31" t="s">
        <v>77</v>
      </c>
      <c r="G7" s="33"/>
      <c r="H7" s="31" t="s">
        <v>77</v>
      </c>
      <c r="I7" s="33"/>
      <c r="J7" s="31" t="s">
        <v>77</v>
      </c>
      <c r="K7" s="33"/>
      <c r="L7" s="31" t="s">
        <v>77</v>
      </c>
      <c r="M7" s="32">
        <f>VLOOKUP($D7,'AIB 2022 Source Data'!$A:$Z,18,0)</f>
        <v>517.04999999999995</v>
      </c>
      <c r="N7" s="31" t="s">
        <v>77</v>
      </c>
      <c r="O7" s="34">
        <v>2023</v>
      </c>
      <c r="P7" s="34" t="s">
        <v>88</v>
      </c>
      <c r="R7" s="23"/>
      <c r="S7" s="23"/>
      <c r="T7" s="35"/>
      <c r="U7" s="23"/>
      <c r="V7" s="23"/>
      <c r="W7" s="23"/>
      <c r="X7" s="23"/>
      <c r="Y7" s="23"/>
      <c r="Z7" s="23"/>
      <c r="AA7" s="23"/>
      <c r="AB7" s="35"/>
      <c r="AC7" s="36"/>
      <c r="AD7" s="23">
        <f>VLOOKUP($D7,'AIB 2022 Source Data'!$A:$P,15,0)*100</f>
        <v>0.85000000000000009</v>
      </c>
      <c r="AE7" s="23">
        <f>VLOOKUP($D7,'AIB 2022 Source Data'!$A:$P,9,0)*100</f>
        <v>3.29</v>
      </c>
      <c r="AF7" s="23">
        <f>VLOOKUP($D7,'AIB 2022 Source Data'!$A:$P,8,0)*100</f>
        <v>2.98</v>
      </c>
      <c r="AG7" s="23">
        <f>VLOOKUP($D7,'AIB 2022 Source Data'!$A:$P,7,0)*100</f>
        <v>0</v>
      </c>
      <c r="AH7" s="23">
        <f>VLOOKUP($D7,'AIB 2022 Source Data'!$A:$P,5,0)*100</f>
        <v>4.26</v>
      </c>
      <c r="AI7" s="23">
        <f>VLOOKUP($D7,'AIB 2022 Source Data'!$A:$P,13,0)*100</f>
        <v>44.3</v>
      </c>
      <c r="AJ7" s="23">
        <f>VLOOKUP($D7,'AIB 2022 Source Data'!$A:$P,16,0)*100</f>
        <v>4.21</v>
      </c>
      <c r="AK7" s="23">
        <f>VLOOKUP($D7,'AIB 2022 Source Data'!$A:$P,10,0)*100</f>
        <v>36.65</v>
      </c>
      <c r="AL7" s="23">
        <f>VLOOKUP($D7,'AIB 2022 Source Data'!$A:$P,6,0)*100</f>
        <v>3.44</v>
      </c>
      <c r="AM7" s="23">
        <f>(VLOOKUP($D7,'AIB 2022 Source Data'!$A:$P,12,0)*100)+(VLOOKUP($D7,'AIB 2022 Source Data'!$A:$P,14,0)*100)</f>
        <v>0</v>
      </c>
      <c r="AN7" s="37">
        <v>0.02</v>
      </c>
      <c r="AP7" s="38" t="s">
        <v>79</v>
      </c>
      <c r="AQ7" s="23">
        <f t="shared" si="0"/>
        <v>0</v>
      </c>
      <c r="AR7" s="23">
        <f t="shared" si="1"/>
        <v>99.999999999999986</v>
      </c>
      <c r="AS7" s="23">
        <f t="shared" si="2"/>
        <v>-99.999999999999986</v>
      </c>
    </row>
    <row r="8" spans="1:45" ht="15.75" customHeight="1">
      <c r="A8" s="31" t="s">
        <v>89</v>
      </c>
      <c r="B8" s="31" t="s">
        <v>74</v>
      </c>
      <c r="C8" s="31" t="s">
        <v>75</v>
      </c>
      <c r="D8" s="31" t="s">
        <v>90</v>
      </c>
      <c r="E8" s="32">
        <f>VLOOKUP($D8,'AIB 2022 Source Data'!$A:$Z,18,0)</f>
        <v>0</v>
      </c>
      <c r="F8" s="31" t="s">
        <v>77</v>
      </c>
      <c r="G8" s="33"/>
      <c r="H8" s="31" t="s">
        <v>77</v>
      </c>
      <c r="I8" s="33"/>
      <c r="J8" s="31" t="s">
        <v>77</v>
      </c>
      <c r="K8" s="33"/>
      <c r="L8" s="31" t="s">
        <v>77</v>
      </c>
      <c r="M8" s="32">
        <f>VLOOKUP($D8,'AIB 2022 Source Data'!$A:$Z,18,0)</f>
        <v>0</v>
      </c>
      <c r="N8" s="31" t="s">
        <v>77</v>
      </c>
      <c r="O8" s="34">
        <v>2023</v>
      </c>
      <c r="P8" s="34" t="s">
        <v>91</v>
      </c>
      <c r="R8" s="23"/>
      <c r="S8" s="23"/>
      <c r="T8" s="35"/>
      <c r="U8" s="23"/>
      <c r="V8" s="23"/>
      <c r="W8" s="23"/>
      <c r="X8" s="23"/>
      <c r="Y8" s="23"/>
      <c r="Z8" s="23"/>
      <c r="AA8" s="23"/>
      <c r="AB8" s="35"/>
      <c r="AC8" s="36"/>
      <c r="AD8" s="23">
        <f>VLOOKUP($D8,'AIB 2022 Source Data'!$A:$P,15,0)*100</f>
        <v>0</v>
      </c>
      <c r="AE8" s="23">
        <f>VLOOKUP($D8,'AIB 2022 Source Data'!$A:$P,9,0)*100</f>
        <v>0</v>
      </c>
      <c r="AF8" s="23">
        <f>VLOOKUP($D8,'AIB 2022 Source Data'!$A:$P,8,0)*100</f>
        <v>0</v>
      </c>
      <c r="AG8" s="23">
        <f>VLOOKUP($D8,'AIB 2022 Source Data'!$A:$P,7,0)*100</f>
        <v>0</v>
      </c>
      <c r="AH8" s="23">
        <f>VLOOKUP($D8,'AIB 2022 Source Data'!$A:$P,5,0)*100</f>
        <v>0</v>
      </c>
      <c r="AI8" s="23">
        <f>VLOOKUP($D8,'AIB 2022 Source Data'!$A:$P,13,0)*100</f>
        <v>0</v>
      </c>
      <c r="AJ8" s="23">
        <f>VLOOKUP($D8,'AIB 2022 Source Data'!$A:$P,16,0)*100</f>
        <v>0</v>
      </c>
      <c r="AK8" s="23">
        <f>VLOOKUP($D8,'AIB 2022 Source Data'!$A:$P,10,0)*100</f>
        <v>0</v>
      </c>
      <c r="AL8" s="23">
        <f>VLOOKUP($D8,'AIB 2022 Source Data'!$A:$P,6,0)*100</f>
        <v>0</v>
      </c>
      <c r="AM8" s="23">
        <f>(VLOOKUP($D8,'AIB 2022 Source Data'!$A:$P,12,0)*100)+(VLOOKUP($D8,'AIB 2022 Source Data'!$A:$P,14,0)*100)</f>
        <v>0</v>
      </c>
      <c r="AN8" s="37">
        <v>100</v>
      </c>
      <c r="AP8" s="38" t="s">
        <v>79</v>
      </c>
      <c r="AQ8" s="23">
        <f t="shared" si="0"/>
        <v>0</v>
      </c>
      <c r="AR8" s="23">
        <f t="shared" si="1"/>
        <v>100</v>
      </c>
      <c r="AS8" s="23">
        <f t="shared" si="2"/>
        <v>-100</v>
      </c>
    </row>
    <row r="9" spans="1:45" ht="15.75" customHeight="1">
      <c r="A9" s="31" t="s">
        <v>92</v>
      </c>
      <c r="B9" s="31" t="s">
        <v>74</v>
      </c>
      <c r="C9" s="31" t="s">
        <v>75</v>
      </c>
      <c r="D9" s="31" t="s">
        <v>93</v>
      </c>
      <c r="E9" s="32">
        <f>VLOOKUP($D9,'AIB 2022 Source Data'!$A:$Z,18,0)</f>
        <v>607.4</v>
      </c>
      <c r="F9" s="31" t="s">
        <v>77</v>
      </c>
      <c r="G9" s="33"/>
      <c r="H9" s="31" t="s">
        <v>77</v>
      </c>
      <c r="I9" s="33"/>
      <c r="J9" s="31" t="s">
        <v>77</v>
      </c>
      <c r="K9" s="33"/>
      <c r="L9" s="31" t="s">
        <v>77</v>
      </c>
      <c r="M9" s="32">
        <f>VLOOKUP($D9,'AIB 2022 Source Data'!$A:$Z,18,0)</f>
        <v>607.4</v>
      </c>
      <c r="N9" s="31" t="s">
        <v>77</v>
      </c>
      <c r="O9" s="34">
        <v>2023</v>
      </c>
      <c r="P9" s="34" t="s">
        <v>94</v>
      </c>
      <c r="R9" s="23"/>
      <c r="S9" s="23"/>
      <c r="T9" s="35"/>
      <c r="U9" s="23"/>
      <c r="V9" s="23"/>
      <c r="W9" s="23"/>
      <c r="X9" s="23"/>
      <c r="Y9" s="23"/>
      <c r="Z9" s="23"/>
      <c r="AA9" s="23"/>
      <c r="AB9" s="35"/>
      <c r="AC9" s="36"/>
      <c r="AD9" s="23">
        <f>VLOOKUP($D9,'AIB 2022 Source Data'!$A:$P,15,0)*100</f>
        <v>82.27</v>
      </c>
      <c r="AE9" s="23">
        <f>VLOOKUP($D9,'AIB 2022 Source Data'!$A:$P,9,0)*100</f>
        <v>0</v>
      </c>
      <c r="AF9" s="23">
        <f>VLOOKUP($D9,'AIB 2022 Source Data'!$A:$P,8,0)*100</f>
        <v>5.27</v>
      </c>
      <c r="AG9" s="23">
        <f>VLOOKUP($D9,'AIB 2022 Source Data'!$A:$P,7,0)*100</f>
        <v>0</v>
      </c>
      <c r="AH9" s="23">
        <f>VLOOKUP($D9,'AIB 2022 Source Data'!$A:$P,5,0)*100</f>
        <v>0.77</v>
      </c>
      <c r="AI9" s="23">
        <f>VLOOKUP($D9,'AIB 2022 Source Data'!$A:$P,13,0)*100</f>
        <v>0</v>
      </c>
      <c r="AJ9" s="23">
        <f>VLOOKUP($D9,'AIB 2022 Source Data'!$A:$P,16,0)*100</f>
        <v>0</v>
      </c>
      <c r="AK9" s="23">
        <f>VLOOKUP($D9,'AIB 2022 Source Data'!$A:$P,10,0)*100</f>
        <v>0</v>
      </c>
      <c r="AL9" s="23">
        <f>VLOOKUP($D9,'AIB 2022 Source Data'!$A:$P,6,0)*100</f>
        <v>11.57</v>
      </c>
      <c r="AM9" s="23">
        <f>(VLOOKUP($D9,'AIB 2022 Source Data'!$A:$P,12,0)*100)+(VLOOKUP($D9,'AIB 2022 Source Data'!$A:$P,14,0)*100)</f>
        <v>0</v>
      </c>
      <c r="AN9" s="23">
        <f>VLOOKUP($D9,'AIB 2022 Source Data'!$A:$P,4,0)*100</f>
        <v>0.12</v>
      </c>
      <c r="AP9" s="38" t="s">
        <v>79</v>
      </c>
      <c r="AQ9" s="23">
        <f t="shared" si="0"/>
        <v>0</v>
      </c>
      <c r="AR9" s="23">
        <f t="shared" si="1"/>
        <v>100</v>
      </c>
      <c r="AS9" s="23">
        <f t="shared" si="2"/>
        <v>-100</v>
      </c>
    </row>
    <row r="10" spans="1:45" ht="15.75" customHeight="1">
      <c r="A10" s="31" t="s">
        <v>95</v>
      </c>
      <c r="B10" s="31" t="s">
        <v>74</v>
      </c>
      <c r="C10" s="31" t="s">
        <v>75</v>
      </c>
      <c r="D10" s="31" t="s">
        <v>96</v>
      </c>
      <c r="E10" s="32">
        <f>VLOOKUP($D10,'AIB 2022 Source Data'!$A:$Z,18,0)</f>
        <v>697.21</v>
      </c>
      <c r="F10" s="31" t="s">
        <v>77</v>
      </c>
      <c r="G10" s="33"/>
      <c r="H10" s="31" t="s">
        <v>77</v>
      </c>
      <c r="I10" s="33"/>
      <c r="J10" s="31" t="s">
        <v>77</v>
      </c>
      <c r="K10" s="33"/>
      <c r="L10" s="31" t="s">
        <v>77</v>
      </c>
      <c r="M10" s="32">
        <f>VLOOKUP($D10,'AIB 2022 Source Data'!$A:$Z,18,0)</f>
        <v>697.21</v>
      </c>
      <c r="N10" s="31" t="s">
        <v>77</v>
      </c>
      <c r="O10" s="34">
        <v>2023</v>
      </c>
      <c r="P10" s="34" t="s">
        <v>97</v>
      </c>
      <c r="R10" s="23"/>
      <c r="S10" s="23"/>
      <c r="T10" s="35"/>
      <c r="U10" s="23"/>
      <c r="V10" s="23"/>
      <c r="W10" s="23"/>
      <c r="X10" s="23"/>
      <c r="Y10" s="23"/>
      <c r="Z10" s="23"/>
      <c r="AA10" s="23"/>
      <c r="AB10" s="35"/>
      <c r="AC10" s="36"/>
      <c r="AD10" s="23">
        <f>VLOOKUP($D10,'AIB 2022 Source Data'!$A:$P,15,0)*100</f>
        <v>0.11</v>
      </c>
      <c r="AE10" s="23">
        <f>VLOOKUP($D10,'AIB 2022 Source Data'!$A:$P,9,0)*100</f>
        <v>0.63</v>
      </c>
      <c r="AF10" s="23">
        <f>VLOOKUP($D10,'AIB 2022 Source Data'!$A:$P,8,0)*100</f>
        <v>0.01</v>
      </c>
      <c r="AG10" s="23">
        <f>VLOOKUP($D10,'AIB 2022 Source Data'!$A:$P,7,0)*100</f>
        <v>0</v>
      </c>
      <c r="AH10" s="23">
        <f>VLOOKUP($D10,'AIB 2022 Source Data'!$A:$P,5,0)*100</f>
        <v>3.34</v>
      </c>
      <c r="AI10" s="23">
        <f>VLOOKUP($D10,'AIB 2022 Source Data'!$A:$P,13,0)*100</f>
        <v>47.5</v>
      </c>
      <c r="AJ10" s="23">
        <f>VLOOKUP($D10,'AIB 2022 Source Data'!$A:$P,16,0)*100</f>
        <v>5.86</v>
      </c>
      <c r="AK10" s="23">
        <f>VLOOKUP($D10,'AIB 2022 Source Data'!$A:$P,10,0)*100</f>
        <v>40.949999999999996</v>
      </c>
      <c r="AL10" s="23">
        <f>VLOOKUP($D10,'AIB 2022 Source Data'!$A:$P,6,0)*100</f>
        <v>1.47</v>
      </c>
      <c r="AM10" s="23">
        <f>(VLOOKUP($D10,'AIB 2022 Source Data'!$A:$P,12,0)*100)+(VLOOKUP($D10,'AIB 2022 Source Data'!$A:$P,14,0)*100)</f>
        <v>0.13</v>
      </c>
      <c r="AN10" s="37">
        <v>0</v>
      </c>
      <c r="AP10" s="38" t="s">
        <v>79</v>
      </c>
      <c r="AQ10" s="23">
        <f t="shared" si="0"/>
        <v>0</v>
      </c>
      <c r="AR10" s="23">
        <f t="shared" si="1"/>
        <v>100</v>
      </c>
      <c r="AS10" s="23">
        <f t="shared" si="2"/>
        <v>-100</v>
      </c>
    </row>
    <row r="11" spans="1:45" ht="15.75" customHeight="1">
      <c r="A11" s="31" t="s">
        <v>98</v>
      </c>
      <c r="B11" s="31" t="s">
        <v>74</v>
      </c>
      <c r="C11" s="31" t="s">
        <v>75</v>
      </c>
      <c r="D11" s="31" t="s">
        <v>99</v>
      </c>
      <c r="E11" s="32">
        <f>VLOOKUP($D11,'AIB 2022 Source Data'!$A:$Z,18,0)</f>
        <v>684.03</v>
      </c>
      <c r="F11" s="31" t="s">
        <v>77</v>
      </c>
      <c r="G11" s="33"/>
      <c r="H11" s="31" t="s">
        <v>77</v>
      </c>
      <c r="I11" s="33"/>
      <c r="J11" s="31" t="s">
        <v>77</v>
      </c>
      <c r="K11" s="33"/>
      <c r="L11" s="31" t="s">
        <v>77</v>
      </c>
      <c r="M11" s="32">
        <f>VLOOKUP($D11,'AIB 2022 Source Data'!$A:$Z,18,0)</f>
        <v>684.03</v>
      </c>
      <c r="N11" s="31" t="s">
        <v>77</v>
      </c>
      <c r="O11" s="34">
        <v>2023</v>
      </c>
      <c r="P11" s="34" t="s">
        <v>100</v>
      </c>
      <c r="R11" s="23"/>
      <c r="S11" s="23"/>
      <c r="T11" s="35"/>
      <c r="U11" s="23"/>
      <c r="V11" s="23"/>
      <c r="W11" s="23"/>
      <c r="X11" s="23"/>
      <c r="Y11" s="23"/>
      <c r="Z11" s="23"/>
      <c r="AA11" s="23"/>
      <c r="AB11" s="35"/>
      <c r="AC11" s="36"/>
      <c r="AD11" s="23">
        <f>VLOOKUP($D11,'AIB 2022 Source Data'!$A:$P,15,0)*100</f>
        <v>1.51</v>
      </c>
      <c r="AE11" s="23">
        <f>VLOOKUP($D11,'AIB 2022 Source Data'!$A:$P,9,0)*100</f>
        <v>0</v>
      </c>
      <c r="AF11" s="23">
        <f>VLOOKUP($D11,'AIB 2022 Source Data'!$A:$P,8,0)*100</f>
        <v>0</v>
      </c>
      <c r="AG11" s="23">
        <f>VLOOKUP($D11,'AIB 2022 Source Data'!$A:$P,7,0)*100</f>
        <v>0</v>
      </c>
      <c r="AH11" s="23">
        <f>VLOOKUP($D11,'AIB 2022 Source Data'!$A:$P,5,0)*100</f>
        <v>0</v>
      </c>
      <c r="AI11" s="37">
        <v>57.61</v>
      </c>
      <c r="AJ11" s="23">
        <f>VLOOKUP($D11,'AIB 2022 Source Data'!$A:$P,16,0)*100</f>
        <v>24.14</v>
      </c>
      <c r="AK11" s="23">
        <f>VLOOKUP($D11,'AIB 2022 Source Data'!$A:$P,10,0)*100</f>
        <v>11.360000000000001</v>
      </c>
      <c r="AL11" s="23">
        <f>VLOOKUP($D11,'AIB 2022 Source Data'!$A:$P,6,0)*100</f>
        <v>0</v>
      </c>
      <c r="AM11" s="23">
        <f>(VLOOKUP($D11,'AIB 2022 Source Data'!$A:$P,12,0)*100)+(VLOOKUP($D11,'AIB 2022 Source Data'!$A:$P,14,0)*100)</f>
        <v>5.38</v>
      </c>
      <c r="AN11" s="23">
        <f>VLOOKUP($D11,'AIB 2022 Source Data'!$A:$P,4,0)*100</f>
        <v>0</v>
      </c>
      <c r="AP11" s="38" t="s">
        <v>79</v>
      </c>
      <c r="AQ11" s="23">
        <f t="shared" si="0"/>
        <v>0</v>
      </c>
      <c r="AR11" s="23">
        <f t="shared" si="1"/>
        <v>99.999999999999986</v>
      </c>
      <c r="AS11" s="23">
        <f t="shared" si="2"/>
        <v>-99.999999999999986</v>
      </c>
    </row>
    <row r="12" spans="1:45" ht="15.75" customHeight="1">
      <c r="A12" s="31" t="s">
        <v>101</v>
      </c>
      <c r="B12" s="31" t="s">
        <v>74</v>
      </c>
      <c r="C12" s="31" t="s">
        <v>75</v>
      </c>
      <c r="D12" s="31" t="s">
        <v>102</v>
      </c>
      <c r="E12" s="32">
        <f>VLOOKUP($D12,'AIB 2022 Source Data'!$A:$Z,18,0)</f>
        <v>557.4</v>
      </c>
      <c r="F12" s="31" t="s">
        <v>77</v>
      </c>
      <c r="G12" s="33"/>
      <c r="H12" s="31" t="s">
        <v>77</v>
      </c>
      <c r="I12" s="33"/>
      <c r="J12" s="31" t="s">
        <v>77</v>
      </c>
      <c r="K12" s="33"/>
      <c r="L12" s="31" t="s">
        <v>77</v>
      </c>
      <c r="M12" s="32">
        <f>VLOOKUP($D12,'AIB 2022 Source Data'!$A:$Z,18,0)</f>
        <v>557.4</v>
      </c>
      <c r="N12" s="31" t="s">
        <v>77</v>
      </c>
      <c r="O12" s="34">
        <v>2023</v>
      </c>
      <c r="P12" s="34" t="s">
        <v>103</v>
      </c>
      <c r="R12" s="23"/>
      <c r="S12" s="23"/>
      <c r="T12" s="35"/>
      <c r="U12" s="23"/>
      <c r="V12" s="23"/>
      <c r="W12" s="23"/>
      <c r="X12" s="23"/>
      <c r="Y12" s="23"/>
      <c r="Z12" s="23"/>
      <c r="AA12" s="23"/>
      <c r="AB12" s="35"/>
      <c r="AC12" s="36"/>
      <c r="AD12" s="23">
        <f>VLOOKUP($D12,'AIB 2022 Source Data'!$A:$P,15,0)*100</f>
        <v>1.8399999999999999</v>
      </c>
      <c r="AE12" s="23">
        <f>VLOOKUP($D12,'AIB 2022 Source Data'!$A:$P,9,0)*100</f>
        <v>2.48</v>
      </c>
      <c r="AF12" s="23">
        <f>VLOOKUP($D12,'AIB 2022 Source Data'!$A:$P,8,0)*100</f>
        <v>9.32</v>
      </c>
      <c r="AG12" s="23">
        <f>VLOOKUP($D12,'AIB 2022 Source Data'!$A:$P,7,0)*100</f>
        <v>0</v>
      </c>
      <c r="AH12" s="23">
        <f>VLOOKUP($D12,'AIB 2022 Source Data'!$A:$P,5,0)*100</f>
        <v>0.67</v>
      </c>
      <c r="AI12" s="23">
        <f>VLOOKUP($D12,'AIB 2022 Source Data'!$A:$P,13,0)*100</f>
        <v>44.45</v>
      </c>
      <c r="AJ12" s="23">
        <f>VLOOKUP($D12,'AIB 2022 Source Data'!$A:$P,16,0)*100</f>
        <v>22.259999999999998</v>
      </c>
      <c r="AK12" s="23">
        <f>VLOOKUP($D12,'AIB 2022 Source Data'!$A:$P,10,0)*100</f>
        <v>9.44</v>
      </c>
      <c r="AL12" s="23">
        <f>VLOOKUP($D12,'AIB 2022 Source Data'!$A:$P,6,0)*100</f>
        <v>3.8</v>
      </c>
      <c r="AM12" s="23">
        <f>(VLOOKUP($D12,'AIB 2022 Source Data'!$A:$P,12,0)*100)+(VLOOKUP($D12,'AIB 2022 Source Data'!$A:$P,14,0)*100)</f>
        <v>5.7399999999999993</v>
      </c>
      <c r="AN12" s="23">
        <f>VLOOKUP($D12,'AIB 2022 Source Data'!$A:$P,4,0)*100</f>
        <v>0</v>
      </c>
      <c r="AP12" s="38" t="s">
        <v>79</v>
      </c>
      <c r="AQ12" s="23">
        <f t="shared" si="0"/>
        <v>0</v>
      </c>
      <c r="AR12" s="23">
        <f t="shared" si="1"/>
        <v>100</v>
      </c>
      <c r="AS12" s="23">
        <f t="shared" si="2"/>
        <v>-100</v>
      </c>
    </row>
    <row r="13" spans="1:45" ht="15.75" customHeight="1">
      <c r="A13" s="31" t="s">
        <v>104</v>
      </c>
      <c r="B13" s="31" t="s">
        <v>74</v>
      </c>
      <c r="C13" s="31" t="s">
        <v>75</v>
      </c>
      <c r="D13" s="31" t="s">
        <v>105</v>
      </c>
      <c r="E13" s="32">
        <f>VLOOKUP($D13,'AIB 2022 Source Data'!$A:$Z,18,0)</f>
        <v>715.18</v>
      </c>
      <c r="F13" s="31" t="s">
        <v>77</v>
      </c>
      <c r="G13" s="33"/>
      <c r="H13" s="31" t="s">
        <v>77</v>
      </c>
      <c r="I13" s="33"/>
      <c r="J13" s="31" t="s">
        <v>77</v>
      </c>
      <c r="K13" s="33"/>
      <c r="L13" s="31" t="s">
        <v>77</v>
      </c>
      <c r="M13" s="32">
        <f>VLOOKUP($D13,'AIB 2022 Source Data'!$A:$Z,18,0)</f>
        <v>715.18</v>
      </c>
      <c r="N13" s="31" t="s">
        <v>77</v>
      </c>
      <c r="O13" s="34">
        <v>2023</v>
      </c>
      <c r="P13" s="34" t="s">
        <v>106</v>
      </c>
      <c r="R13" s="23"/>
      <c r="S13" s="23"/>
      <c r="T13" s="35"/>
      <c r="U13" s="23"/>
      <c r="V13" s="23"/>
      <c r="W13" s="23"/>
      <c r="X13" s="23"/>
      <c r="Y13" s="23"/>
      <c r="Z13" s="23"/>
      <c r="AA13" s="23"/>
      <c r="AB13" s="35"/>
      <c r="AC13" s="36"/>
      <c r="AD13" s="23">
        <f>VLOOKUP($D13,'AIB 2022 Source Data'!$A:$P,15,0)*100</f>
        <v>0.92999999999999994</v>
      </c>
      <c r="AE13" s="23">
        <f>VLOOKUP($D13,'AIB 2022 Source Data'!$A:$P,9,0)*100</f>
        <v>1.35</v>
      </c>
      <c r="AF13" s="23">
        <f>VLOOKUP($D13,'AIB 2022 Source Data'!$A:$P,8,0)*100</f>
        <v>1.08</v>
      </c>
      <c r="AG13" s="23">
        <f>VLOOKUP($D13,'AIB 2022 Source Data'!$A:$P,7,0)*100</f>
        <v>0</v>
      </c>
      <c r="AH13" s="23">
        <f>VLOOKUP($D13,'AIB 2022 Source Data'!$A:$P,5,0)*100</f>
        <v>0.71000000000000008</v>
      </c>
      <c r="AI13" s="23">
        <f>VLOOKUP($D13,'AIB 2022 Source Data'!$A:$P,13,0)*100</f>
        <v>21.61</v>
      </c>
      <c r="AJ13" s="23">
        <f>VLOOKUP($D13,'AIB 2022 Source Data'!$A:$P,16,0)*100</f>
        <v>17.690000000000001</v>
      </c>
      <c r="AK13" s="23">
        <f>VLOOKUP($D13,'AIB 2022 Source Data'!$A:$P,10,0)*100</f>
        <v>9.67</v>
      </c>
      <c r="AL13" s="23">
        <f>VLOOKUP($D13,'AIB 2022 Source Data'!$A:$P,6,0)*100</f>
        <v>4.07</v>
      </c>
      <c r="AM13" s="23">
        <f>(VLOOKUP($D13,'AIB 2022 Source Data'!$A:$P,12,0)*100)+(VLOOKUP($D13,'AIB 2022 Source Data'!$A:$P,14,0)*100)</f>
        <v>42.89</v>
      </c>
      <c r="AN13" s="23">
        <f>VLOOKUP($D13,'AIB 2022 Source Data'!$A:$P,4,0)*100</f>
        <v>0</v>
      </c>
      <c r="AP13" s="38" t="s">
        <v>79</v>
      </c>
      <c r="AQ13" s="23">
        <f t="shared" si="0"/>
        <v>0</v>
      </c>
      <c r="AR13" s="23">
        <f t="shared" si="1"/>
        <v>100</v>
      </c>
      <c r="AS13" s="23">
        <f t="shared" si="2"/>
        <v>-100</v>
      </c>
    </row>
    <row r="14" spans="1:45" ht="15.75" customHeight="1">
      <c r="A14" s="31" t="s">
        <v>107</v>
      </c>
      <c r="B14" s="31" t="s">
        <v>74</v>
      </c>
      <c r="C14" s="31" t="s">
        <v>75</v>
      </c>
      <c r="D14" s="31" t="s">
        <v>108</v>
      </c>
      <c r="E14" s="32">
        <f>VLOOKUP($D14,'AIB 2022 Source Data'!$A:$Z,18,0)</f>
        <v>275.11</v>
      </c>
      <c r="F14" s="31" t="s">
        <v>77</v>
      </c>
      <c r="G14" s="33"/>
      <c r="H14" s="31" t="s">
        <v>77</v>
      </c>
      <c r="I14" s="33"/>
      <c r="J14" s="31" t="s">
        <v>77</v>
      </c>
      <c r="K14" s="33"/>
      <c r="L14" s="31" t="s">
        <v>77</v>
      </c>
      <c r="M14" s="32">
        <f>VLOOKUP($D14,'AIB 2022 Source Data'!$A:$Z,18,0)</f>
        <v>275.11</v>
      </c>
      <c r="N14" s="31" t="s">
        <v>77</v>
      </c>
      <c r="O14" s="34">
        <v>2023</v>
      </c>
      <c r="P14" s="34" t="s">
        <v>109</v>
      </c>
      <c r="R14" s="23"/>
      <c r="S14" s="23"/>
      <c r="T14" s="35"/>
      <c r="U14" s="23"/>
      <c r="V14" s="23"/>
      <c r="W14" s="23"/>
      <c r="X14" s="23"/>
      <c r="Y14" s="23"/>
      <c r="Z14" s="23"/>
      <c r="AA14" s="23"/>
      <c r="AB14" s="35"/>
      <c r="AC14" s="36"/>
      <c r="AD14" s="23">
        <f>VLOOKUP($D14,'AIB 2022 Source Data'!$A:$P,15,0)*100</f>
        <v>1.8800000000000001</v>
      </c>
      <c r="AE14" s="23">
        <f>VLOOKUP($D14,'AIB 2022 Source Data'!$A:$P,9,0)*100</f>
        <v>0</v>
      </c>
      <c r="AF14" s="23">
        <f>VLOOKUP($D14,'AIB 2022 Source Data'!$A:$P,8,0)*100</f>
        <v>1.6400000000000001</v>
      </c>
      <c r="AG14" s="23">
        <f>VLOOKUP($D14,'AIB 2022 Source Data'!$A:$P,7,0)*100</f>
        <v>0</v>
      </c>
      <c r="AH14" s="23">
        <f>VLOOKUP($D14,'AIB 2022 Source Data'!$A:$P,5,0)*100</f>
        <v>0</v>
      </c>
      <c r="AI14" s="23">
        <f>VLOOKUP($D14,'AIB 2022 Source Data'!$A:$P,13,0)*100</f>
        <v>4.83</v>
      </c>
      <c r="AJ14" s="23">
        <f>VLOOKUP($D14,'AIB 2022 Source Data'!$A:$P,16,0)*100</f>
        <v>55.43</v>
      </c>
      <c r="AK14" s="23">
        <f>VLOOKUP($D14,'AIB 2022 Source Data'!$A:$P,10,0)*100</f>
        <v>34.799999999999997</v>
      </c>
      <c r="AL14" s="23">
        <f>VLOOKUP($D14,'AIB 2022 Source Data'!$A:$P,6,0)*100</f>
        <v>1.4200000000000002</v>
      </c>
      <c r="AM14" s="23">
        <f>(VLOOKUP($D14,'AIB 2022 Source Data'!$A:$P,12,0)*100)+(VLOOKUP($D14,'AIB 2022 Source Data'!$A:$P,14,0)*100)</f>
        <v>0</v>
      </c>
      <c r="AN14" s="23">
        <f>VLOOKUP($D14,'AIB 2022 Source Data'!$A:$P,4,0)*100</f>
        <v>0</v>
      </c>
      <c r="AP14" s="38" t="s">
        <v>79</v>
      </c>
      <c r="AQ14" s="23">
        <f t="shared" si="0"/>
        <v>0</v>
      </c>
      <c r="AR14" s="23">
        <f t="shared" si="1"/>
        <v>100</v>
      </c>
      <c r="AS14" s="23">
        <f t="shared" si="2"/>
        <v>-100</v>
      </c>
    </row>
    <row r="15" spans="1:45" ht="15.75" customHeight="1">
      <c r="A15" s="31" t="s">
        <v>110</v>
      </c>
      <c r="B15" s="31" t="s">
        <v>74</v>
      </c>
      <c r="C15" s="31" t="s">
        <v>75</v>
      </c>
      <c r="D15" s="31" t="s">
        <v>111</v>
      </c>
      <c r="E15" s="32">
        <f>VLOOKUP($D15,'AIB 2022 Source Data'!$A:$Z,18,0)</f>
        <v>520.77</v>
      </c>
      <c r="F15" s="31" t="s">
        <v>77</v>
      </c>
      <c r="G15" s="33"/>
      <c r="H15" s="31" t="s">
        <v>77</v>
      </c>
      <c r="I15" s="33"/>
      <c r="J15" s="31" t="s">
        <v>77</v>
      </c>
      <c r="K15" s="33"/>
      <c r="L15" s="31" t="s">
        <v>77</v>
      </c>
      <c r="M15" s="32">
        <f>VLOOKUP($D15,'AIB 2022 Source Data'!$A:$Z,18,0)</f>
        <v>520.77</v>
      </c>
      <c r="N15" s="31" t="s">
        <v>77</v>
      </c>
      <c r="O15" s="34">
        <v>2023</v>
      </c>
      <c r="P15" s="34" t="s">
        <v>112</v>
      </c>
      <c r="R15" s="23"/>
      <c r="S15" s="23"/>
      <c r="T15" s="35"/>
      <c r="U15" s="23"/>
      <c r="V15" s="23"/>
      <c r="W15" s="23"/>
      <c r="X15" s="23"/>
      <c r="Y15" s="23"/>
      <c r="Z15" s="23"/>
      <c r="AA15" s="23"/>
      <c r="AB15" s="35"/>
      <c r="AC15" s="36"/>
      <c r="AD15" s="23">
        <f>VLOOKUP($D15,'AIB 2022 Source Data'!$A:$P,15,0)*100</f>
        <v>1.39</v>
      </c>
      <c r="AE15" s="23">
        <f>VLOOKUP($D15,'AIB 2022 Source Data'!$A:$P,9,0)*100</f>
        <v>2.96</v>
      </c>
      <c r="AF15" s="23">
        <f>VLOOKUP($D15,'AIB 2022 Source Data'!$A:$P,8,0)*100</f>
        <v>0.97</v>
      </c>
      <c r="AG15" s="23">
        <f>VLOOKUP($D15,'AIB 2022 Source Data'!$A:$P,7,0)*100</f>
        <v>0</v>
      </c>
      <c r="AH15" s="23">
        <f>VLOOKUP($D15,'AIB 2022 Source Data'!$A:$P,5,0)*100</f>
        <v>4.42</v>
      </c>
      <c r="AI15" s="23">
        <f>VLOOKUP($D15,'AIB 2022 Source Data'!$A:$P,13,0)*100</f>
        <v>38.92</v>
      </c>
      <c r="AJ15" s="23">
        <f>VLOOKUP($D15,'AIB 2022 Source Data'!$A:$P,16,0)*100</f>
        <v>25.480000000000004</v>
      </c>
      <c r="AK15" s="23">
        <f>VLOOKUP($D15,'AIB 2022 Source Data'!$A:$P,10,0)*100</f>
        <v>18.190000000000001</v>
      </c>
      <c r="AL15" s="23">
        <f>VLOOKUP($D15,'AIB 2022 Source Data'!$A:$P,6,0)*100</f>
        <v>3.35</v>
      </c>
      <c r="AM15" s="23">
        <f>(VLOOKUP($D15,'AIB 2022 Source Data'!$A:$P,12,0)*100)+(VLOOKUP($D15,'AIB 2022 Source Data'!$A:$P,14,0)*100)</f>
        <v>4.3199999999999994</v>
      </c>
      <c r="AN15" s="23">
        <f>VLOOKUP($D15,'AIB 2022 Source Data'!$A:$P,4,0)*100</f>
        <v>0</v>
      </c>
      <c r="AP15" s="38" t="s">
        <v>79</v>
      </c>
      <c r="AQ15" s="23">
        <f t="shared" si="0"/>
        <v>0</v>
      </c>
      <c r="AR15" s="23">
        <f t="shared" si="1"/>
        <v>99.999999999999986</v>
      </c>
      <c r="AS15" s="23">
        <f t="shared" si="2"/>
        <v>-99.999999999999986</v>
      </c>
    </row>
    <row r="16" spans="1:45" ht="15.75" customHeight="1">
      <c r="A16" s="31" t="s">
        <v>113</v>
      </c>
      <c r="B16" s="31" t="s">
        <v>74</v>
      </c>
      <c r="C16" s="31" t="s">
        <v>75</v>
      </c>
      <c r="D16" s="31" t="s">
        <v>114</v>
      </c>
      <c r="E16" s="32">
        <f>VLOOKUP($D16,'AIB 2022 Source Data'!$A:$Z,18,0)</f>
        <v>124.96</v>
      </c>
      <c r="F16" s="31" t="s">
        <v>77</v>
      </c>
      <c r="G16" s="33"/>
      <c r="H16" s="31" t="s">
        <v>77</v>
      </c>
      <c r="I16" s="33"/>
      <c r="J16" s="31" t="s">
        <v>77</v>
      </c>
      <c r="K16" s="33"/>
      <c r="L16" s="31" t="s">
        <v>77</v>
      </c>
      <c r="M16" s="32">
        <f>VLOOKUP($D16,'AIB 2022 Source Data'!$A:$Z,18,0)</f>
        <v>124.96</v>
      </c>
      <c r="N16" s="31" t="s">
        <v>77</v>
      </c>
      <c r="O16" s="34">
        <v>2023</v>
      </c>
      <c r="P16" s="34" t="s">
        <v>115</v>
      </c>
      <c r="R16" s="23"/>
      <c r="S16" s="23"/>
      <c r="T16" s="35"/>
      <c r="U16" s="23"/>
      <c r="V16" s="23"/>
      <c r="W16" s="23"/>
      <c r="X16" s="23"/>
      <c r="Y16" s="23"/>
      <c r="Z16" s="23"/>
      <c r="AA16" s="23"/>
      <c r="AB16" s="35"/>
      <c r="AC16" s="36"/>
      <c r="AD16" s="23">
        <f>VLOOKUP($D16,'AIB 2022 Source Data'!$A:$P,15,0)*100</f>
        <v>0.76</v>
      </c>
      <c r="AE16" s="23">
        <f>VLOOKUP($D16,'AIB 2022 Source Data'!$A:$P,9,0)*100</f>
        <v>0.32</v>
      </c>
      <c r="AF16" s="23">
        <f>VLOOKUP($D16,'AIB 2022 Source Data'!$A:$P,8,0)*100</f>
        <v>1.44</v>
      </c>
      <c r="AG16" s="23">
        <f>VLOOKUP($D16,'AIB 2022 Source Data'!$A:$P,7,0)*100</f>
        <v>0.02</v>
      </c>
      <c r="AH16" s="23">
        <f>VLOOKUP($D16,'AIB 2022 Source Data'!$A:$P,5,0)*100</f>
        <v>1.1499999999999999</v>
      </c>
      <c r="AI16" s="23">
        <f>VLOOKUP($D16,'AIB 2022 Source Data'!$A:$P,13,0)*100</f>
        <v>5.4</v>
      </c>
      <c r="AJ16" s="23">
        <f>VLOOKUP($D16,'AIB 2022 Source Data'!$A:$P,16,0)*100</f>
        <v>14.940000000000001</v>
      </c>
      <c r="AK16" s="23">
        <f>VLOOKUP($D16,'AIB 2022 Source Data'!$A:$P,10,0)*100</f>
        <v>72.86</v>
      </c>
      <c r="AL16" s="23">
        <f>VLOOKUP($D16,'AIB 2022 Source Data'!$A:$P,6,0)*100</f>
        <v>2.6599999999999997</v>
      </c>
      <c r="AM16" s="23">
        <f>(VLOOKUP($D16,'AIB 2022 Source Data'!$A:$P,12,0)*100)+(VLOOKUP($D16,'AIB 2022 Source Data'!$A:$P,14,0)*100)</f>
        <v>0.45</v>
      </c>
      <c r="AN16" s="23">
        <f>VLOOKUP($D16,'AIB 2022 Source Data'!$A:$P,4,0)*100</f>
        <v>0</v>
      </c>
      <c r="AP16" s="38" t="s">
        <v>79</v>
      </c>
      <c r="AQ16" s="23">
        <f t="shared" si="0"/>
        <v>0</v>
      </c>
      <c r="AR16" s="23">
        <f t="shared" si="1"/>
        <v>100</v>
      </c>
      <c r="AS16" s="23">
        <f t="shared" si="2"/>
        <v>-100</v>
      </c>
    </row>
    <row r="17" spans="1:45" ht="15.75" customHeight="1">
      <c r="A17" s="31" t="s">
        <v>116</v>
      </c>
      <c r="B17" s="31" t="s">
        <v>74</v>
      </c>
      <c r="C17" s="31" t="s">
        <v>75</v>
      </c>
      <c r="D17" s="31" t="s">
        <v>117</v>
      </c>
      <c r="E17" s="32">
        <f>VLOOKUP($D17,'AIB 2022 Source Data'!$A:$Z,18,0)</f>
        <v>365.15</v>
      </c>
      <c r="F17" s="31" t="s">
        <v>77</v>
      </c>
      <c r="G17" s="33"/>
      <c r="H17" s="31" t="s">
        <v>77</v>
      </c>
      <c r="I17" s="33"/>
      <c r="J17" s="31" t="s">
        <v>77</v>
      </c>
      <c r="K17" s="33"/>
      <c r="L17" s="31" t="s">
        <v>77</v>
      </c>
      <c r="M17" s="32">
        <f>VLOOKUP($D17,'AIB 2022 Source Data'!$A:$Z,18,0)</f>
        <v>365.15</v>
      </c>
      <c r="N17" s="31" t="s">
        <v>77</v>
      </c>
      <c r="O17" s="34">
        <v>2023</v>
      </c>
      <c r="P17" s="34" t="s">
        <v>118</v>
      </c>
      <c r="R17" s="23"/>
      <c r="S17" s="23"/>
      <c r="T17" s="35"/>
      <c r="U17" s="23"/>
      <c r="V17" s="23"/>
      <c r="W17" s="23"/>
      <c r="X17" s="23"/>
      <c r="Y17" s="23"/>
      <c r="Z17" s="23"/>
      <c r="AA17" s="23"/>
      <c r="AB17" s="35"/>
      <c r="AC17" s="36"/>
      <c r="AD17" s="23">
        <f>VLOOKUP($D17,'AIB 2022 Source Data'!$A:$P,15,0)*100</f>
        <v>1.01</v>
      </c>
      <c r="AE17" s="23">
        <f>VLOOKUP($D17,'AIB 2022 Source Data'!$A:$P,9,0)*100</f>
        <v>0</v>
      </c>
      <c r="AF17" s="23">
        <f>VLOOKUP($D17,'AIB 2022 Source Data'!$A:$P,8,0)*100</f>
        <v>0.38999999999999996</v>
      </c>
      <c r="AG17" s="23">
        <f>VLOOKUP($D17,'AIB 2022 Source Data'!$A:$P,7,0)*100</f>
        <v>0</v>
      </c>
      <c r="AH17" s="23">
        <f>VLOOKUP($D17,'AIB 2022 Source Data'!$A:$P,5,0)*100</f>
        <v>0.67999999999999994</v>
      </c>
      <c r="AI17" s="23">
        <f>VLOOKUP($D17,'AIB 2022 Source Data'!$A:$P,13,0)*100</f>
        <v>2.71</v>
      </c>
      <c r="AJ17" s="23">
        <f>VLOOKUP($D17,'AIB 2022 Source Data'!$A:$P,16,0)*100</f>
        <v>65.239999999999995</v>
      </c>
      <c r="AK17" s="23">
        <f>VLOOKUP($D17,'AIB 2022 Source Data'!$A:$P,10,0)*100</f>
        <v>23.02</v>
      </c>
      <c r="AL17" s="23">
        <f>VLOOKUP($D17,'AIB 2022 Source Data'!$A:$P,6,0)*100</f>
        <v>2.8000000000000003</v>
      </c>
      <c r="AM17" s="23">
        <f>(VLOOKUP($D17,'AIB 2022 Source Data'!$A:$P,12,0)*100)+(VLOOKUP($D17,'AIB 2022 Source Data'!$A:$P,14,0)*100)</f>
        <v>4.1500000000000004</v>
      </c>
      <c r="AN17" s="23">
        <f>VLOOKUP($D17,'AIB 2022 Source Data'!$A:$P,4,0)*100</f>
        <v>0</v>
      </c>
      <c r="AP17" s="38" t="s">
        <v>79</v>
      </c>
      <c r="AQ17" s="23">
        <f t="shared" si="0"/>
        <v>0</v>
      </c>
      <c r="AR17" s="23">
        <f t="shared" si="1"/>
        <v>100</v>
      </c>
      <c r="AS17" s="23">
        <f t="shared" si="2"/>
        <v>-100</v>
      </c>
    </row>
    <row r="18" spans="1:45" ht="15.75" customHeight="1">
      <c r="A18" s="31" t="s">
        <v>119</v>
      </c>
      <c r="B18" s="31" t="s">
        <v>74</v>
      </c>
      <c r="C18" s="31" t="s">
        <v>75</v>
      </c>
      <c r="D18" s="31" t="s">
        <v>120</v>
      </c>
      <c r="E18" s="32">
        <f>VLOOKUP($D18,'AIB 2022 Source Data'!$A:$Z,18,0)</f>
        <v>531.38</v>
      </c>
      <c r="F18" s="31" t="s">
        <v>77</v>
      </c>
      <c r="G18" s="33"/>
      <c r="H18" s="31" t="s">
        <v>77</v>
      </c>
      <c r="I18" s="33"/>
      <c r="J18" s="31" t="s">
        <v>77</v>
      </c>
      <c r="K18" s="33"/>
      <c r="L18" s="31" t="s">
        <v>77</v>
      </c>
      <c r="M18" s="32">
        <f>VLOOKUP($D18,'AIB 2022 Source Data'!$A:$Z,18,0)</f>
        <v>531.38</v>
      </c>
      <c r="N18" s="31" t="s">
        <v>77</v>
      </c>
      <c r="O18" s="34">
        <v>2023</v>
      </c>
      <c r="P18" s="34" t="s">
        <v>121</v>
      </c>
      <c r="R18" s="23"/>
      <c r="S18" s="23"/>
      <c r="T18" s="35"/>
      <c r="U18" s="23"/>
      <c r="V18" s="23"/>
      <c r="W18" s="23"/>
      <c r="X18" s="23"/>
      <c r="Y18" s="23"/>
      <c r="Z18" s="23"/>
      <c r="AA18" s="23"/>
      <c r="AB18" s="35"/>
      <c r="AC18" s="36"/>
      <c r="AD18" s="23">
        <f>VLOOKUP($D18,'AIB 2022 Source Data'!$A:$P,15,0)*100</f>
        <v>10.25</v>
      </c>
      <c r="AE18" s="23">
        <f>VLOOKUP($D18,'AIB 2022 Source Data'!$A:$P,9,0)*100</f>
        <v>3.2399999999999998</v>
      </c>
      <c r="AF18" s="23">
        <f>VLOOKUP($D18,'AIB 2022 Source Data'!$A:$P,8,0)*100</f>
        <v>4.93</v>
      </c>
      <c r="AG18" s="23">
        <f>VLOOKUP($D18,'AIB 2022 Source Data'!$A:$P,7,0)*100</f>
        <v>0.22</v>
      </c>
      <c r="AH18" s="23">
        <f>VLOOKUP($D18,'AIB 2022 Source Data'!$A:$P,5,0)*100</f>
        <v>0.71000000000000008</v>
      </c>
      <c r="AI18" s="23">
        <f>VLOOKUP($D18,'AIB 2022 Source Data'!$A:$P,13,0)*100</f>
        <v>5.57</v>
      </c>
      <c r="AJ18" s="37">
        <v>49.43</v>
      </c>
      <c r="AK18" s="23">
        <f>VLOOKUP($D18,'AIB 2022 Source Data'!$A:$P,10,0)*100</f>
        <v>1.08</v>
      </c>
      <c r="AL18" s="23">
        <f>VLOOKUP($D18,'AIB 2022 Source Data'!$A:$P,6,0)*100</f>
        <v>9.629999999999999</v>
      </c>
      <c r="AM18" s="23">
        <f>(VLOOKUP($D18,'AIB 2022 Source Data'!$A:$P,12,0)*100)+(VLOOKUP($D18,'AIB 2022 Source Data'!$A:$P,14,0)*100)</f>
        <v>14.940000000000001</v>
      </c>
      <c r="AN18" s="23">
        <f>VLOOKUP($D18,'AIB 2022 Source Data'!$A:$P,4,0)*100</f>
        <v>0</v>
      </c>
      <c r="AP18" s="38" t="s">
        <v>79</v>
      </c>
      <c r="AQ18" s="23">
        <f t="shared" si="0"/>
        <v>0</v>
      </c>
      <c r="AR18" s="23">
        <f t="shared" si="1"/>
        <v>99.999999999999986</v>
      </c>
      <c r="AS18" s="23">
        <f t="shared" si="2"/>
        <v>-99.999999999999986</v>
      </c>
    </row>
    <row r="19" spans="1:45" ht="14">
      <c r="A19" s="31" t="s">
        <v>122</v>
      </c>
      <c r="B19" s="31" t="s">
        <v>74</v>
      </c>
      <c r="C19" s="31" t="s">
        <v>75</v>
      </c>
      <c r="D19" s="31" t="s">
        <v>123</v>
      </c>
      <c r="E19" s="32">
        <f>VLOOKUP($D19,'AIB 2022 Source Data'!$A:$Z,18,0)</f>
        <v>515.05999999999995</v>
      </c>
      <c r="F19" s="31" t="s">
        <v>77</v>
      </c>
      <c r="G19" s="33"/>
      <c r="H19" s="31" t="s">
        <v>77</v>
      </c>
      <c r="I19" s="33"/>
      <c r="J19" s="31" t="s">
        <v>77</v>
      </c>
      <c r="K19" s="33"/>
      <c r="L19" s="31" t="s">
        <v>77</v>
      </c>
      <c r="M19" s="32">
        <f>VLOOKUP($D19,'AIB 2022 Source Data'!$A:$Z,18,0)</f>
        <v>515.05999999999995</v>
      </c>
      <c r="N19" s="31" t="s">
        <v>77</v>
      </c>
      <c r="O19" s="34">
        <v>2023</v>
      </c>
      <c r="P19" s="34" t="s">
        <v>124</v>
      </c>
      <c r="R19" s="23"/>
      <c r="S19" s="23"/>
      <c r="T19" s="35"/>
      <c r="U19" s="23"/>
      <c r="V19" s="23"/>
      <c r="W19" s="23"/>
      <c r="X19" s="23"/>
      <c r="Y19" s="23"/>
      <c r="Z19" s="23"/>
      <c r="AA19" s="23"/>
      <c r="AB19" s="35"/>
      <c r="AC19" s="36"/>
      <c r="AD19" s="23">
        <f>VLOOKUP($D19,'AIB 2022 Source Data'!$A:$P,15,0)*100</f>
        <v>1.51</v>
      </c>
      <c r="AE19" s="23">
        <f>VLOOKUP($D19,'AIB 2022 Source Data'!$A:$P,9,0)*100</f>
        <v>4.03</v>
      </c>
      <c r="AF19" s="23">
        <f>VLOOKUP($D19,'AIB 2022 Source Data'!$A:$P,8,0)*100</f>
        <v>5.35</v>
      </c>
      <c r="AG19" s="23">
        <f>VLOOKUP($D19,'AIB 2022 Source Data'!$A:$P,7,0)*100</f>
        <v>0.22</v>
      </c>
      <c r="AH19" s="23">
        <f>VLOOKUP($D19,'AIB 2022 Source Data'!$A:$P,5,0)*100</f>
        <v>2.37</v>
      </c>
      <c r="AI19" s="23">
        <f>VLOOKUP($D19,'AIB 2022 Source Data'!$A:$P,13,0)*100</f>
        <v>31.06</v>
      </c>
      <c r="AJ19" s="23">
        <f>VLOOKUP($D19,'AIB 2022 Source Data'!$A:$P,16,0)*100</f>
        <v>42.42</v>
      </c>
      <c r="AK19" s="23">
        <f>VLOOKUP($D19,'AIB 2022 Source Data'!$A:$P,10,0)*100</f>
        <v>8.6300000000000008</v>
      </c>
      <c r="AL19" s="23">
        <f>VLOOKUP($D19,'AIB 2022 Source Data'!$A:$P,6,0)*100</f>
        <v>2.4500000000000002</v>
      </c>
      <c r="AM19" s="23">
        <f>(VLOOKUP($D19,'AIB 2022 Source Data'!$A:$P,12,0)*100)+(VLOOKUP($D19,'AIB 2022 Source Data'!$A:$P,14,0)*100)</f>
        <v>1.83</v>
      </c>
      <c r="AN19" s="23">
        <f>VLOOKUP($D19,'AIB 2022 Source Data'!$A:$P,4,0)*100</f>
        <v>0.13</v>
      </c>
      <c r="AP19" s="38" t="s">
        <v>79</v>
      </c>
      <c r="AQ19" s="23">
        <f t="shared" si="0"/>
        <v>0</v>
      </c>
      <c r="AR19" s="23">
        <f t="shared" si="1"/>
        <v>100</v>
      </c>
      <c r="AS19" s="23">
        <f t="shared" si="2"/>
        <v>-100</v>
      </c>
    </row>
    <row r="20" spans="1:45" ht="14">
      <c r="A20" s="31" t="s">
        <v>125</v>
      </c>
      <c r="B20" s="31" t="s">
        <v>74</v>
      </c>
      <c r="C20" s="31" t="s">
        <v>75</v>
      </c>
      <c r="D20" s="31" t="s">
        <v>126</v>
      </c>
      <c r="E20" s="32">
        <f>VLOOKUP($D20,'AIB 2022 Source Data'!$A:$Z,18,0)</f>
        <v>319.95999999999998</v>
      </c>
      <c r="F20" s="31" t="s">
        <v>77</v>
      </c>
      <c r="G20" s="33"/>
      <c r="H20" s="31" t="s">
        <v>77</v>
      </c>
      <c r="I20" s="33"/>
      <c r="J20" s="31" t="s">
        <v>77</v>
      </c>
      <c r="K20" s="33"/>
      <c r="L20" s="31" t="s">
        <v>77</v>
      </c>
      <c r="M20" s="32">
        <f>VLOOKUP($D20,'AIB 2022 Source Data'!$A:$Z,18,0)</f>
        <v>319.95999999999998</v>
      </c>
      <c r="N20" s="31" t="s">
        <v>77</v>
      </c>
      <c r="O20" s="34">
        <v>2023</v>
      </c>
      <c r="P20" s="34" t="s">
        <v>127</v>
      </c>
      <c r="R20" s="23"/>
      <c r="S20" s="23"/>
      <c r="T20" s="35"/>
      <c r="U20" s="23"/>
      <c r="V20" s="23"/>
      <c r="W20" s="23"/>
      <c r="X20" s="23"/>
      <c r="Y20" s="23"/>
      <c r="Z20" s="23"/>
      <c r="AA20" s="23"/>
      <c r="AB20" s="35"/>
      <c r="AC20" s="36"/>
      <c r="AD20" s="23">
        <f>VLOOKUP($D20,'AIB 2022 Source Data'!$A:$P,15,0)*100</f>
        <v>0.45999999999999996</v>
      </c>
      <c r="AE20" s="23">
        <f>VLOOKUP($D20,'AIB 2022 Source Data'!$A:$P,9,0)*100</f>
        <v>0.85000000000000009</v>
      </c>
      <c r="AF20" s="23">
        <f>VLOOKUP($D20,'AIB 2022 Source Data'!$A:$P,8,0)*100</f>
        <v>0.63</v>
      </c>
      <c r="AG20" s="23">
        <f>VLOOKUP($D20,'AIB 2022 Source Data'!$A:$P,7,0)*100</f>
        <v>0</v>
      </c>
      <c r="AH20" s="23">
        <f>VLOOKUP($D20,'AIB 2022 Source Data'!$A:$P,5,0)*100</f>
        <v>4.16</v>
      </c>
      <c r="AI20" s="23">
        <f>VLOOKUP($D20,'AIB 2022 Source Data'!$A:$P,13,0)*100</f>
        <v>8.19</v>
      </c>
      <c r="AJ20" s="23">
        <f>VLOOKUP($D20,'AIB 2022 Source Data'!$A:$P,16,0)*100</f>
        <v>26.75</v>
      </c>
      <c r="AK20" s="37">
        <v>43.73</v>
      </c>
      <c r="AL20" s="23">
        <f>VLOOKUP($D20,'AIB 2022 Source Data'!$A:$P,6,0)*100</f>
        <v>5.25</v>
      </c>
      <c r="AM20" s="23">
        <f>(VLOOKUP($D20,'AIB 2022 Source Data'!$A:$P,12,0)*100)+(VLOOKUP($D20,'AIB 2022 Source Data'!$A:$P,14,0)*100)</f>
        <v>9.98</v>
      </c>
      <c r="AN20" s="23">
        <f>VLOOKUP($D20,'AIB 2022 Source Data'!$A:$P,4,0)*100</f>
        <v>0</v>
      </c>
      <c r="AP20" s="38" t="s">
        <v>79</v>
      </c>
      <c r="AQ20" s="23">
        <f t="shared" si="0"/>
        <v>0</v>
      </c>
      <c r="AR20" s="23">
        <f t="shared" si="1"/>
        <v>100</v>
      </c>
      <c r="AS20" s="23">
        <f t="shared" si="2"/>
        <v>-100</v>
      </c>
    </row>
    <row r="21" spans="1:45" ht="14">
      <c r="A21" s="31" t="s">
        <v>128</v>
      </c>
      <c r="B21" s="31" t="s">
        <v>74</v>
      </c>
      <c r="C21" s="31" t="s">
        <v>75</v>
      </c>
      <c r="D21" s="31" t="s">
        <v>129</v>
      </c>
      <c r="E21" s="32">
        <f>VLOOKUP($D21,'AIB 2022 Source Data'!$A:$Z,18,0)</f>
        <v>474.84</v>
      </c>
      <c r="F21" s="31" t="s">
        <v>77</v>
      </c>
      <c r="G21" s="33"/>
      <c r="H21" s="31" t="s">
        <v>77</v>
      </c>
      <c r="I21" s="33"/>
      <c r="J21" s="31" t="s">
        <v>77</v>
      </c>
      <c r="K21" s="33"/>
      <c r="L21" s="31" t="s">
        <v>77</v>
      </c>
      <c r="M21" s="32">
        <f>VLOOKUP($D21,'AIB 2022 Source Data'!$A:$Z,18,0)</f>
        <v>474.84</v>
      </c>
      <c r="N21" s="31" t="s">
        <v>77</v>
      </c>
      <c r="O21" s="34">
        <v>2023</v>
      </c>
      <c r="P21" s="34" t="s">
        <v>130</v>
      </c>
      <c r="R21" s="23"/>
      <c r="S21" s="23"/>
      <c r="T21" s="35"/>
      <c r="U21" s="23"/>
      <c r="V21" s="23"/>
      <c r="W21" s="23"/>
      <c r="X21" s="23"/>
      <c r="Y21" s="23"/>
      <c r="Z21" s="23"/>
      <c r="AA21" s="23"/>
      <c r="AB21" s="35"/>
      <c r="AC21" s="36"/>
      <c r="AD21" s="23">
        <f>VLOOKUP($D21,'AIB 2022 Source Data'!$A:$P,15,0)*100</f>
        <v>2.58</v>
      </c>
      <c r="AE21" s="23">
        <f>VLOOKUP($D21,'AIB 2022 Source Data'!$A:$P,9,0)*100</f>
        <v>0</v>
      </c>
      <c r="AF21" s="23">
        <f>VLOOKUP($D21,'AIB 2022 Source Data'!$A:$P,8,0)*100</f>
        <v>15.379999999999999</v>
      </c>
      <c r="AG21" s="23">
        <f>VLOOKUP($D21,'AIB 2022 Source Data'!$A:$P,7,0)*100</f>
        <v>0</v>
      </c>
      <c r="AH21" s="23">
        <f>VLOOKUP($D21,'AIB 2022 Source Data'!$A:$P,5,0)*100</f>
        <v>1.7399999999999998</v>
      </c>
      <c r="AI21" s="23">
        <f>VLOOKUP($D21,'AIB 2022 Source Data'!$A:$P,13,0)*100</f>
        <v>20.94</v>
      </c>
      <c r="AJ21" s="23">
        <f>VLOOKUP($D21,'AIB 2022 Source Data'!$A:$P,16,0)*100</f>
        <v>55.98</v>
      </c>
      <c r="AK21" s="23">
        <f>VLOOKUP($D21,'AIB 2022 Source Data'!$A:$P,10,0)*100</f>
        <v>0</v>
      </c>
      <c r="AL21" s="23">
        <f>VLOOKUP($D21,'AIB 2022 Source Data'!$A:$P,6,0)*100</f>
        <v>0.04</v>
      </c>
      <c r="AM21" s="23">
        <f>(VLOOKUP($D21,'AIB 2022 Source Data'!$A:$P,12,0)*100)+(VLOOKUP($D21,'AIB 2022 Source Data'!$A:$P,14,0)*100)</f>
        <v>3.3200000000000003</v>
      </c>
      <c r="AN21" s="37">
        <v>0.02</v>
      </c>
      <c r="AP21" s="38" t="s">
        <v>79</v>
      </c>
      <c r="AQ21" s="23">
        <f t="shared" si="0"/>
        <v>0</v>
      </c>
      <c r="AR21" s="23">
        <f t="shared" si="1"/>
        <v>100.00000000000001</v>
      </c>
      <c r="AS21" s="23">
        <f t="shared" si="2"/>
        <v>-100.00000000000001</v>
      </c>
    </row>
    <row r="22" spans="1:45" ht="14">
      <c r="A22" s="31" t="s">
        <v>131</v>
      </c>
      <c r="B22" s="31" t="s">
        <v>74</v>
      </c>
      <c r="C22" s="31" t="s">
        <v>75</v>
      </c>
      <c r="D22" s="31" t="s">
        <v>132</v>
      </c>
      <c r="E22" s="32">
        <f>VLOOKUP($D22,'AIB 2022 Source Data'!$A:$Z,18,0)</f>
        <v>531.29</v>
      </c>
      <c r="F22" s="31" t="s">
        <v>77</v>
      </c>
      <c r="G22" s="33"/>
      <c r="H22" s="31" t="s">
        <v>77</v>
      </c>
      <c r="I22" s="33"/>
      <c r="J22" s="31" t="s">
        <v>77</v>
      </c>
      <c r="K22" s="33"/>
      <c r="L22" s="31" t="s">
        <v>77</v>
      </c>
      <c r="M22" s="32">
        <f>VLOOKUP($D22,'AIB 2022 Source Data'!$A:$Z,18,0)</f>
        <v>531.29</v>
      </c>
      <c r="N22" s="31" t="s">
        <v>77</v>
      </c>
      <c r="O22" s="34">
        <v>2023</v>
      </c>
      <c r="P22" s="34" t="s">
        <v>133</v>
      </c>
      <c r="R22" s="23"/>
      <c r="S22" s="23"/>
      <c r="T22" s="35"/>
      <c r="U22" s="23"/>
      <c r="V22" s="23"/>
      <c r="W22" s="23"/>
      <c r="X22" s="23"/>
      <c r="Y22" s="23"/>
      <c r="Z22" s="23"/>
      <c r="AA22" s="23"/>
      <c r="AB22" s="35"/>
      <c r="AC22" s="36"/>
      <c r="AD22" s="23">
        <f>VLOOKUP($D22,'AIB 2022 Source Data'!$A:$P,15,0)*100</f>
        <v>1.6500000000000001</v>
      </c>
      <c r="AE22" s="23">
        <f>VLOOKUP($D22,'AIB 2022 Source Data'!$A:$P,9,0)*100</f>
        <v>2.2800000000000002</v>
      </c>
      <c r="AF22" s="23">
        <f>VLOOKUP($D22,'AIB 2022 Source Data'!$A:$P,8,0)*100</f>
        <v>1.54</v>
      </c>
      <c r="AG22" s="23">
        <f>VLOOKUP($D22,'AIB 2022 Source Data'!$A:$P,7,0)*100</f>
        <v>0</v>
      </c>
      <c r="AH22" s="23">
        <f>VLOOKUP($D22,'AIB 2022 Source Data'!$A:$P,5,0)*100</f>
        <v>1.21</v>
      </c>
      <c r="AI22" s="23">
        <f>VLOOKUP($D22,'AIB 2022 Source Data'!$A:$P,13,0)*100</f>
        <v>38.03</v>
      </c>
      <c r="AJ22" s="23">
        <f>VLOOKUP($D22,'AIB 2022 Source Data'!$A:$P,16,0)*100</f>
        <v>30.490000000000002</v>
      </c>
      <c r="AK22" s="23">
        <f>VLOOKUP($D22,'AIB 2022 Source Data'!$A:$P,10,0)*100</f>
        <v>17.02</v>
      </c>
      <c r="AL22" s="23">
        <f>VLOOKUP($D22,'AIB 2022 Source Data'!$A:$P,6,0)*100</f>
        <v>4.18</v>
      </c>
      <c r="AM22" s="23">
        <f>(VLOOKUP($D22,'AIB 2022 Source Data'!$A:$P,12,0)*100)+(VLOOKUP($D22,'AIB 2022 Source Data'!$A:$P,14,0)*100)</f>
        <v>3.6000000000000005</v>
      </c>
      <c r="AN22" s="23">
        <f>VLOOKUP($D22,'AIB 2022 Source Data'!$A:$P,4,0)*100</f>
        <v>0</v>
      </c>
      <c r="AP22" s="38" t="s">
        <v>79</v>
      </c>
      <c r="AQ22" s="23">
        <f t="shared" si="0"/>
        <v>0</v>
      </c>
      <c r="AR22" s="23">
        <f t="shared" si="1"/>
        <v>100</v>
      </c>
      <c r="AS22" s="23">
        <f t="shared" si="2"/>
        <v>-100</v>
      </c>
    </row>
    <row r="23" spans="1:45" ht="14">
      <c r="A23" s="31" t="s">
        <v>134</v>
      </c>
      <c r="B23" s="31" t="s">
        <v>74</v>
      </c>
      <c r="C23" s="31" t="s">
        <v>75</v>
      </c>
      <c r="D23" s="31" t="s">
        <v>135</v>
      </c>
      <c r="E23" s="32">
        <f>VLOOKUP($D23,'AIB 2022 Source Data'!$A:$Z,18,0)</f>
        <v>457.15</v>
      </c>
      <c r="F23" s="31" t="s">
        <v>77</v>
      </c>
      <c r="G23" s="33"/>
      <c r="H23" s="31" t="s">
        <v>77</v>
      </c>
      <c r="I23" s="33"/>
      <c r="J23" s="31" t="s">
        <v>77</v>
      </c>
      <c r="K23" s="33"/>
      <c r="L23" s="31" t="s">
        <v>77</v>
      </c>
      <c r="M23" s="32">
        <f>VLOOKUP($D23,'AIB 2022 Source Data'!$A:$Z,18,0)</f>
        <v>457.15</v>
      </c>
      <c r="N23" s="31" t="s">
        <v>77</v>
      </c>
      <c r="O23" s="34">
        <v>2023</v>
      </c>
      <c r="P23" s="34" t="s">
        <v>136</v>
      </c>
      <c r="R23" s="23"/>
      <c r="S23" s="23"/>
      <c r="T23" s="35"/>
      <c r="U23" s="23"/>
      <c r="V23" s="23"/>
      <c r="W23" s="23"/>
      <c r="X23" s="23"/>
      <c r="Y23" s="23"/>
      <c r="Z23" s="23"/>
      <c r="AA23" s="23"/>
      <c r="AB23" s="35"/>
      <c r="AC23" s="36"/>
      <c r="AD23" s="23">
        <f>VLOOKUP($D23,'AIB 2022 Source Data'!$A:$P,15,0)*100</f>
        <v>4.47</v>
      </c>
      <c r="AE23" s="23">
        <f>VLOOKUP($D23,'AIB 2022 Source Data'!$A:$P,9,0)*100</f>
        <v>0.54</v>
      </c>
      <c r="AF23" s="23">
        <f>VLOOKUP($D23,'AIB 2022 Source Data'!$A:$P,8,0)*100</f>
        <v>0.84</v>
      </c>
      <c r="AG23" s="23">
        <f>VLOOKUP($D23,'AIB 2022 Source Data'!$A:$P,7,0)*100</f>
        <v>0</v>
      </c>
      <c r="AH23" s="23">
        <f>VLOOKUP($D23,'AIB 2022 Source Data'!$A:$P,5,0)*100</f>
        <v>1.68</v>
      </c>
      <c r="AI23" s="23">
        <f>VLOOKUP($D23,'AIB 2022 Source Data'!$A:$P,13,0)*100</f>
        <v>12.2</v>
      </c>
      <c r="AJ23" s="23">
        <f>VLOOKUP($D23,'AIB 2022 Source Data'!$A:$P,16,0)*100</f>
        <v>68.92</v>
      </c>
      <c r="AK23" s="23">
        <f>VLOOKUP($D23,'AIB 2022 Source Data'!$A:$P,10,0)*100</f>
        <v>2.62</v>
      </c>
      <c r="AL23" s="23">
        <f>VLOOKUP($D23,'AIB 2022 Source Data'!$A:$P,6,0)*100</f>
        <v>5.9700000000000006</v>
      </c>
      <c r="AM23" s="23">
        <f>(VLOOKUP($D23,'AIB 2022 Source Data'!$A:$P,12,0)*100)+(VLOOKUP($D23,'AIB 2022 Source Data'!$A:$P,14,0)*100)</f>
        <v>2.75</v>
      </c>
      <c r="AN23" s="37">
        <v>0.01</v>
      </c>
      <c r="AP23" s="38" t="s">
        <v>79</v>
      </c>
      <c r="AQ23" s="23">
        <f t="shared" si="0"/>
        <v>0</v>
      </c>
      <c r="AR23" s="23">
        <f t="shared" si="1"/>
        <v>100.00000000000001</v>
      </c>
      <c r="AS23" s="23">
        <f t="shared" si="2"/>
        <v>-100.00000000000001</v>
      </c>
    </row>
    <row r="24" spans="1:45" ht="14">
      <c r="A24" s="31" t="s">
        <v>137</v>
      </c>
      <c r="B24" s="31" t="s">
        <v>74</v>
      </c>
      <c r="C24" s="31" t="s">
        <v>75</v>
      </c>
      <c r="D24" s="31" t="s">
        <v>138</v>
      </c>
      <c r="E24" s="32">
        <f>VLOOKUP($D24,'AIB 2022 Source Data'!$A:$Z,18,0)</f>
        <v>466.36</v>
      </c>
      <c r="F24" s="31" t="s">
        <v>77</v>
      </c>
      <c r="G24" s="33"/>
      <c r="H24" s="31" t="s">
        <v>77</v>
      </c>
      <c r="I24" s="33"/>
      <c r="J24" s="31" t="s">
        <v>77</v>
      </c>
      <c r="K24" s="33"/>
      <c r="L24" s="31" t="s">
        <v>77</v>
      </c>
      <c r="M24" s="32">
        <f>VLOOKUP($D24,'AIB 2022 Source Data'!$A:$Z,18,0)</f>
        <v>466.36</v>
      </c>
      <c r="N24" s="31" t="s">
        <v>77</v>
      </c>
      <c r="O24" s="34">
        <v>2023</v>
      </c>
      <c r="P24" s="34" t="s">
        <v>139</v>
      </c>
      <c r="R24" s="23"/>
      <c r="S24" s="23"/>
      <c r="T24" s="35"/>
      <c r="U24" s="23"/>
      <c r="V24" s="23"/>
      <c r="W24" s="23"/>
      <c r="X24" s="23"/>
      <c r="Y24" s="23"/>
      <c r="Z24" s="23"/>
      <c r="AA24" s="23"/>
      <c r="AB24" s="35"/>
      <c r="AC24" s="36"/>
      <c r="AD24" s="23">
        <f>VLOOKUP($D24,'AIB 2022 Source Data'!$A:$P,15,0)*100</f>
        <v>5.59</v>
      </c>
      <c r="AE24" s="23">
        <f>VLOOKUP($D24,'AIB 2022 Source Data'!$A:$P,9,0)*100</f>
        <v>3.1399999999999997</v>
      </c>
      <c r="AF24" s="23">
        <f>VLOOKUP($D24,'AIB 2022 Source Data'!$A:$P,8,0)*100</f>
        <v>15.93</v>
      </c>
      <c r="AG24" s="23">
        <f>VLOOKUP($D24,'AIB 2022 Source Data'!$A:$P,7,0)*100</f>
        <v>0</v>
      </c>
      <c r="AH24" s="23">
        <f>VLOOKUP($D24,'AIB 2022 Source Data'!$A:$P,5,0)*100</f>
        <v>0.59</v>
      </c>
      <c r="AI24" s="23">
        <f>VLOOKUP($D24,'AIB 2022 Source Data'!$A:$P,13,0)*100</f>
        <v>10.94</v>
      </c>
      <c r="AJ24" s="23">
        <f>VLOOKUP($D24,'AIB 2022 Source Data'!$A:$P,16,0)*100</f>
        <v>49.05</v>
      </c>
      <c r="AK24" s="23">
        <f>VLOOKUP($D24,'AIB 2022 Source Data'!$A:$P,10,0)*100</f>
        <v>8.86</v>
      </c>
      <c r="AL24" s="23">
        <f>VLOOKUP($D24,'AIB 2022 Source Data'!$A:$P,6,0)*100</f>
        <v>2.31</v>
      </c>
      <c r="AM24" s="23">
        <f>(VLOOKUP($D24,'AIB 2022 Source Data'!$A:$P,12,0)*100)+(VLOOKUP($D24,'AIB 2022 Source Data'!$A:$P,14,0)*100)</f>
        <v>3.21</v>
      </c>
      <c r="AN24" s="37">
        <v>0.38</v>
      </c>
      <c r="AP24" s="38" t="s">
        <v>79</v>
      </c>
      <c r="AQ24" s="23">
        <f t="shared" si="0"/>
        <v>0</v>
      </c>
      <c r="AR24" s="23">
        <f t="shared" si="1"/>
        <v>99.999999999999986</v>
      </c>
      <c r="AS24" s="23">
        <f t="shared" si="2"/>
        <v>-99.999999999999986</v>
      </c>
    </row>
    <row r="25" spans="1:45" ht="14">
      <c r="A25" s="31" t="s">
        <v>140</v>
      </c>
      <c r="B25" s="31" t="s">
        <v>74</v>
      </c>
      <c r="C25" s="31" t="s">
        <v>75</v>
      </c>
      <c r="D25" s="31" t="s">
        <v>141</v>
      </c>
      <c r="E25" s="32">
        <f>VLOOKUP($D25,'AIB 2022 Source Data'!$A:$Z,18,0)</f>
        <v>419.68</v>
      </c>
      <c r="F25" s="31" t="s">
        <v>77</v>
      </c>
      <c r="G25" s="33"/>
      <c r="H25" s="31" t="s">
        <v>77</v>
      </c>
      <c r="I25" s="33"/>
      <c r="J25" s="31" t="s">
        <v>77</v>
      </c>
      <c r="K25" s="33"/>
      <c r="L25" s="31" t="s">
        <v>77</v>
      </c>
      <c r="M25" s="32">
        <f>VLOOKUP($D25,'AIB 2022 Source Data'!$A:$Z,18,0)</f>
        <v>419.68</v>
      </c>
      <c r="N25" s="31" t="s">
        <v>77</v>
      </c>
      <c r="O25" s="34">
        <v>2023</v>
      </c>
      <c r="P25" s="34" t="s">
        <v>142</v>
      </c>
      <c r="R25" s="23"/>
      <c r="S25" s="23"/>
      <c r="T25" s="35"/>
      <c r="U25" s="23"/>
      <c r="V25" s="23"/>
      <c r="W25" s="23"/>
      <c r="X25" s="23"/>
      <c r="Y25" s="23"/>
      <c r="Z25" s="23"/>
      <c r="AA25" s="23"/>
      <c r="AB25" s="35"/>
      <c r="AC25" s="36"/>
      <c r="AD25" s="23">
        <f>VLOOKUP($D25,'AIB 2022 Source Data'!$A:$P,15,0)*100</f>
        <v>1.0999999999999999</v>
      </c>
      <c r="AE25" s="23">
        <f>VLOOKUP($D25,'AIB 2022 Source Data'!$A:$P,9,0)*100</f>
        <v>9.11</v>
      </c>
      <c r="AF25" s="23">
        <f>VLOOKUP($D25,'AIB 2022 Source Data'!$A:$P,8,0)*100</f>
        <v>7.19</v>
      </c>
      <c r="AG25" s="23">
        <f>VLOOKUP($D25,'AIB 2022 Source Data'!$A:$P,7,0)*100</f>
        <v>0.16</v>
      </c>
      <c r="AH25" s="23">
        <f>VLOOKUP($D25,'AIB 2022 Source Data'!$A:$P,5,0)*100</f>
        <v>2.1999999999999997</v>
      </c>
      <c r="AI25" s="23">
        <f>VLOOKUP($D25,'AIB 2022 Source Data'!$A:$P,13,0)*100</f>
        <v>25.509999999999998</v>
      </c>
      <c r="AJ25" s="23">
        <f>VLOOKUP($D25,'AIB 2022 Source Data'!$A:$P,16,0)*100</f>
        <v>21.92</v>
      </c>
      <c r="AK25" s="23">
        <f>VLOOKUP($D25,'AIB 2022 Source Data'!$A:$P,10,0)*100</f>
        <v>11.42</v>
      </c>
      <c r="AL25" s="23">
        <f>VLOOKUP($D25,'AIB 2022 Source Data'!$A:$P,6,0)*100</f>
        <v>9.2100000000000009</v>
      </c>
      <c r="AM25" s="23">
        <f>(VLOOKUP($D25,'AIB 2022 Source Data'!$A:$P,12,0)*100)+(VLOOKUP($D25,'AIB 2022 Source Data'!$A:$P,14,0)*100)</f>
        <v>9.4600000000000009</v>
      </c>
      <c r="AN25" s="37">
        <v>2.72</v>
      </c>
      <c r="AP25" s="38" t="s">
        <v>79</v>
      </c>
      <c r="AQ25" s="23">
        <f t="shared" si="0"/>
        <v>0</v>
      </c>
      <c r="AR25" s="23">
        <f t="shared" si="1"/>
        <v>100</v>
      </c>
      <c r="AS25" s="23">
        <f t="shared" si="2"/>
        <v>-100</v>
      </c>
    </row>
    <row r="26" spans="1:45" ht="14">
      <c r="A26" s="31" t="s">
        <v>143</v>
      </c>
      <c r="B26" s="31" t="s">
        <v>74</v>
      </c>
      <c r="C26" s="31" t="s">
        <v>75</v>
      </c>
      <c r="D26" s="31" t="s">
        <v>144</v>
      </c>
      <c r="E26" s="32">
        <f>VLOOKUP($D26,'AIB 2022 Source Data'!$A:$Z,18,0)</f>
        <v>510.71</v>
      </c>
      <c r="F26" s="31" t="s">
        <v>77</v>
      </c>
      <c r="G26" s="33"/>
      <c r="H26" s="31" t="s">
        <v>77</v>
      </c>
      <c r="I26" s="33"/>
      <c r="J26" s="31" t="s">
        <v>77</v>
      </c>
      <c r="K26" s="33"/>
      <c r="L26" s="31" t="s">
        <v>77</v>
      </c>
      <c r="M26" s="32">
        <f>VLOOKUP($D26,'AIB 2022 Source Data'!$A:$Z,18,0)</f>
        <v>510.71</v>
      </c>
      <c r="N26" s="31" t="s">
        <v>77</v>
      </c>
      <c r="O26" s="34">
        <v>2023</v>
      </c>
      <c r="P26" s="34" t="s">
        <v>145</v>
      </c>
      <c r="R26" s="23"/>
      <c r="S26" s="23"/>
      <c r="T26" s="35"/>
      <c r="U26" s="23"/>
      <c r="V26" s="23"/>
      <c r="W26" s="23"/>
      <c r="X26" s="23"/>
      <c r="Y26" s="23"/>
      <c r="Z26" s="23"/>
      <c r="AA26" s="23"/>
      <c r="AB26" s="35"/>
      <c r="AC26" s="36"/>
      <c r="AD26" s="23">
        <f>VLOOKUP($D26,'AIB 2022 Source Data'!$A:$P,15,0)*100</f>
        <v>1.31</v>
      </c>
      <c r="AE26" s="23">
        <f>VLOOKUP($D26,'AIB 2022 Source Data'!$A:$P,9,0)*100</f>
        <v>4.53</v>
      </c>
      <c r="AF26" s="23">
        <f>VLOOKUP($D26,'AIB 2022 Source Data'!$A:$P,8,0)*100</f>
        <v>2.67</v>
      </c>
      <c r="AG26" s="23">
        <f>VLOOKUP($D26,'AIB 2022 Source Data'!$A:$P,7,0)*100</f>
        <v>0</v>
      </c>
      <c r="AH26" s="23">
        <f>VLOOKUP($D26,'AIB 2022 Source Data'!$A:$P,5,0)*100</f>
        <v>3.26</v>
      </c>
      <c r="AI26" s="23">
        <f>VLOOKUP($D26,'AIB 2022 Source Data'!$A:$P,13,0)*100</f>
        <v>32.74</v>
      </c>
      <c r="AJ26" s="23">
        <f>VLOOKUP($D26,'AIB 2022 Source Data'!$A:$P,16,0)*100</f>
        <v>32.43</v>
      </c>
      <c r="AK26" s="23">
        <f>VLOOKUP($D26,'AIB 2022 Source Data'!$A:$P,10,0)*100</f>
        <v>16.239999999999998</v>
      </c>
      <c r="AL26" s="23">
        <f>VLOOKUP($D26,'AIB 2022 Source Data'!$A:$P,6,0)*100</f>
        <v>3.84</v>
      </c>
      <c r="AM26" s="23">
        <f>(VLOOKUP($D26,'AIB 2022 Source Data'!$A:$P,12,0)*100)+(VLOOKUP($D26,'AIB 2022 Source Data'!$A:$P,14,0)*100)</f>
        <v>2.9699999999999998</v>
      </c>
      <c r="AN26" s="37">
        <v>0.01</v>
      </c>
      <c r="AP26" s="38" t="s">
        <v>79</v>
      </c>
      <c r="AQ26" s="23">
        <f t="shared" si="0"/>
        <v>0</v>
      </c>
      <c r="AR26" s="23">
        <f t="shared" si="1"/>
        <v>100</v>
      </c>
      <c r="AS26" s="23">
        <f t="shared" si="2"/>
        <v>-100</v>
      </c>
    </row>
    <row r="27" spans="1:45" ht="14">
      <c r="A27" s="31" t="s">
        <v>146</v>
      </c>
      <c r="B27" s="31" t="s">
        <v>74</v>
      </c>
      <c r="C27" s="31" t="s">
        <v>75</v>
      </c>
      <c r="D27" s="31" t="s">
        <v>147</v>
      </c>
      <c r="E27" s="32">
        <f>VLOOKUP($D27,'AIB 2022 Source Data'!$A:$Z,18,0)</f>
        <v>538.59</v>
      </c>
      <c r="F27" s="31" t="s">
        <v>77</v>
      </c>
      <c r="G27" s="33"/>
      <c r="H27" s="31" t="s">
        <v>77</v>
      </c>
      <c r="I27" s="33"/>
      <c r="J27" s="31" t="s">
        <v>77</v>
      </c>
      <c r="K27" s="33"/>
      <c r="L27" s="31" t="s">
        <v>77</v>
      </c>
      <c r="M27" s="32">
        <f>VLOOKUP($D27,'AIB 2022 Source Data'!$A:$Z,18,0)</f>
        <v>538.59</v>
      </c>
      <c r="N27" s="31" t="s">
        <v>77</v>
      </c>
      <c r="O27" s="34">
        <v>2023</v>
      </c>
      <c r="P27" s="34" t="s">
        <v>148</v>
      </c>
      <c r="R27" s="23"/>
      <c r="S27" s="23"/>
      <c r="T27" s="35"/>
      <c r="U27" s="23"/>
      <c r="V27" s="23"/>
      <c r="W27" s="23"/>
      <c r="X27" s="23"/>
      <c r="Y27" s="23"/>
      <c r="Z27" s="23"/>
      <c r="AA27" s="23"/>
      <c r="AB27" s="35"/>
      <c r="AC27" s="36"/>
      <c r="AD27" s="23">
        <f>VLOOKUP($D27,'AIB 2022 Source Data'!$A:$P,15,0)*100</f>
        <v>0</v>
      </c>
      <c r="AE27" s="23">
        <f>VLOOKUP($D27,'AIB 2022 Source Data'!$A:$P,9,0)*100</f>
        <v>45.23</v>
      </c>
      <c r="AF27" s="23">
        <f>VLOOKUP($D27,'AIB 2022 Source Data'!$A:$P,8,0)*100</f>
        <v>7.57</v>
      </c>
      <c r="AG27" s="23">
        <f>VLOOKUP($D27,'AIB 2022 Source Data'!$A:$P,7,0)*100</f>
        <v>0</v>
      </c>
      <c r="AH27" s="23">
        <f>VLOOKUP($D27,'AIB 2022 Source Data'!$A:$P,5,0)*100</f>
        <v>0</v>
      </c>
      <c r="AI27" s="23">
        <f>VLOOKUP($D27,'AIB 2022 Source Data'!$A:$P,13,0)*100</f>
        <v>46.53</v>
      </c>
      <c r="AJ27" s="23">
        <f>VLOOKUP($D27,'AIB 2022 Source Data'!$A:$P,16,0)*100</f>
        <v>0</v>
      </c>
      <c r="AK27" s="23">
        <f>VLOOKUP($D27,'AIB 2022 Source Data'!$A:$P,10,0)*100</f>
        <v>0</v>
      </c>
      <c r="AL27" s="23">
        <f>VLOOKUP($D27,'AIB 2022 Source Data'!$A:$P,6,0)*100</f>
        <v>0.21</v>
      </c>
      <c r="AM27" s="23">
        <f>(VLOOKUP($D27,'AIB 2022 Source Data'!$A:$P,12,0)*100)+(VLOOKUP($D27,'AIB 2022 Source Data'!$A:$P,14,0)*100)</f>
        <v>0</v>
      </c>
      <c r="AN27" s="37">
        <v>0.46</v>
      </c>
      <c r="AP27" s="38" t="s">
        <v>79</v>
      </c>
      <c r="AQ27" s="23">
        <f t="shared" si="0"/>
        <v>0</v>
      </c>
      <c r="AR27" s="23">
        <f t="shared" si="1"/>
        <v>99.999999999999986</v>
      </c>
      <c r="AS27" s="23">
        <f t="shared" si="2"/>
        <v>-99.999999999999986</v>
      </c>
    </row>
    <row r="28" spans="1:45" ht="14">
      <c r="A28" s="31" t="s">
        <v>149</v>
      </c>
      <c r="B28" s="31" t="s">
        <v>74</v>
      </c>
      <c r="C28" s="31" t="s">
        <v>75</v>
      </c>
      <c r="D28" s="31" t="s">
        <v>150</v>
      </c>
      <c r="E28" s="32">
        <f>VLOOKUP($D28,'AIB 2022 Source Data'!$A:$Z,18,0)</f>
        <v>404.94</v>
      </c>
      <c r="F28" s="31" t="s">
        <v>77</v>
      </c>
      <c r="G28" s="33"/>
      <c r="H28" s="31" t="s">
        <v>77</v>
      </c>
      <c r="I28" s="33"/>
      <c r="J28" s="31" t="s">
        <v>77</v>
      </c>
      <c r="K28" s="33"/>
      <c r="L28" s="31" t="s">
        <v>77</v>
      </c>
      <c r="M28" s="32">
        <f>VLOOKUP($D28,'AIB 2022 Source Data'!$A:$Z,18,0)</f>
        <v>404.94</v>
      </c>
      <c r="N28" s="31" t="s">
        <v>77</v>
      </c>
      <c r="O28" s="34">
        <v>2023</v>
      </c>
      <c r="P28" s="34" t="s">
        <v>151</v>
      </c>
      <c r="R28" s="23"/>
      <c r="S28" s="23"/>
      <c r="T28" s="35"/>
      <c r="U28" s="23"/>
      <c r="V28" s="23"/>
      <c r="W28" s="23"/>
      <c r="X28" s="23"/>
      <c r="Y28" s="23"/>
      <c r="Z28" s="23"/>
      <c r="AA28" s="23"/>
      <c r="AB28" s="35"/>
      <c r="AC28" s="36"/>
      <c r="AD28" s="23">
        <f>VLOOKUP($D28,'AIB 2022 Source Data'!$A:$P,15,0)*100</f>
        <v>2.4699999999999998</v>
      </c>
      <c r="AE28" s="23">
        <f>VLOOKUP($D28,'AIB 2022 Source Data'!$A:$P,9,0)*100</f>
        <v>0.48</v>
      </c>
      <c r="AF28" s="23">
        <f>VLOOKUP($D28,'AIB 2022 Source Data'!$A:$P,8,0)*100</f>
        <v>0.33</v>
      </c>
      <c r="AG28" s="23">
        <f>VLOOKUP($D28,'AIB 2022 Source Data'!$A:$P,7,0)*100</f>
        <v>0</v>
      </c>
      <c r="AH28" s="23">
        <f>VLOOKUP($D28,'AIB 2022 Source Data'!$A:$P,5,0)*100</f>
        <v>0.27</v>
      </c>
      <c r="AI28" s="23">
        <f>VLOOKUP($D28,'AIB 2022 Source Data'!$A:$P,13,0)*100</f>
        <v>8.0399999999999991</v>
      </c>
      <c r="AJ28" s="23">
        <f>VLOOKUP($D28,'AIB 2022 Source Data'!$A:$P,16,0)*100</f>
        <v>75.849999999999994</v>
      </c>
      <c r="AK28" s="23">
        <f>VLOOKUP($D28,'AIB 2022 Source Data'!$A:$P,10,0)*100</f>
        <v>3.5999999999999996</v>
      </c>
      <c r="AL28" s="23">
        <f>VLOOKUP($D28,'AIB 2022 Source Data'!$A:$P,6,0)*100</f>
        <v>8.2000000000000011</v>
      </c>
      <c r="AM28" s="23">
        <f>(VLOOKUP($D28,'AIB 2022 Source Data'!$A:$P,12,0)*100)+(VLOOKUP($D28,'AIB 2022 Source Data'!$A:$P,14,0)*100)</f>
        <v>0.76</v>
      </c>
      <c r="AN28" s="23">
        <f>VLOOKUP($D28,'AIB 2022 Source Data'!$A:$P,4,0)*100</f>
        <v>0</v>
      </c>
      <c r="AP28" s="38" t="s">
        <v>79</v>
      </c>
      <c r="AQ28" s="23">
        <f t="shared" si="0"/>
        <v>0</v>
      </c>
      <c r="AR28" s="23">
        <f t="shared" si="1"/>
        <v>100</v>
      </c>
      <c r="AS28" s="23">
        <f t="shared" si="2"/>
        <v>-100</v>
      </c>
    </row>
    <row r="29" spans="1:45" ht="14">
      <c r="A29" s="31" t="s">
        <v>152</v>
      </c>
      <c r="B29" s="31" t="s">
        <v>74</v>
      </c>
      <c r="C29" s="31" t="s">
        <v>75</v>
      </c>
      <c r="D29" s="31" t="s">
        <v>153</v>
      </c>
      <c r="E29" s="32">
        <f>VLOOKUP($D29,'AIB 2022 Source Data'!$A:$Z,18,0)</f>
        <v>438.97</v>
      </c>
      <c r="F29" s="31" t="s">
        <v>77</v>
      </c>
      <c r="G29" s="33"/>
      <c r="H29" s="31" t="s">
        <v>77</v>
      </c>
      <c r="I29" s="33"/>
      <c r="J29" s="31" t="s">
        <v>77</v>
      </c>
      <c r="K29" s="33"/>
      <c r="L29" s="31" t="s">
        <v>77</v>
      </c>
      <c r="M29" s="32">
        <f>VLOOKUP($D29,'AIB 2022 Source Data'!$A:$Z,18,0)</f>
        <v>438.97</v>
      </c>
      <c r="N29" s="31" t="s">
        <v>77</v>
      </c>
      <c r="O29" s="34">
        <v>2023</v>
      </c>
      <c r="P29" s="34" t="s">
        <v>154</v>
      </c>
      <c r="R29" s="23"/>
      <c r="S29" s="23"/>
      <c r="T29" s="35"/>
      <c r="U29" s="23"/>
      <c r="V29" s="23"/>
      <c r="W29" s="23"/>
      <c r="X29" s="23"/>
      <c r="Y29" s="23"/>
      <c r="Z29" s="23"/>
      <c r="AA29" s="23"/>
      <c r="AB29" s="35"/>
      <c r="AC29" s="36"/>
      <c r="AD29" s="23">
        <f>VLOOKUP($D29,'AIB 2022 Source Data'!$A:$P,15,0)*100</f>
        <v>3.08</v>
      </c>
      <c r="AE29" s="23">
        <f>VLOOKUP($D29,'AIB 2022 Source Data'!$A:$P,9,0)*100</f>
        <v>0.11</v>
      </c>
      <c r="AF29" s="23">
        <f>VLOOKUP($D29,'AIB 2022 Source Data'!$A:$P,8,0)*100</f>
        <v>1.49</v>
      </c>
      <c r="AG29" s="23">
        <f>VLOOKUP($D29,'AIB 2022 Source Data'!$A:$P,7,0)*100</f>
        <v>0</v>
      </c>
      <c r="AH29" s="23">
        <f>VLOOKUP($D29,'AIB 2022 Source Data'!$A:$P,5,0)*100</f>
        <v>3.38</v>
      </c>
      <c r="AI29" s="23">
        <f>VLOOKUP($D29,'AIB 2022 Source Data'!$A:$P,13,0)*100</f>
        <v>30.36</v>
      </c>
      <c r="AJ29" s="23">
        <f>VLOOKUP($D29,'AIB 2022 Source Data'!$A:$P,16,0)*100</f>
        <v>36.26</v>
      </c>
      <c r="AK29" s="23">
        <f>VLOOKUP($D29,'AIB 2022 Source Data'!$A:$P,10,0)*100</f>
        <v>0.05</v>
      </c>
      <c r="AL29" s="23">
        <f>VLOOKUP($D29,'AIB 2022 Source Data'!$A:$P,6,0)*100</f>
        <v>25.27</v>
      </c>
      <c r="AM29" s="23">
        <f>(VLOOKUP($D29,'AIB 2022 Source Data'!$A:$P,12,0)*100)+(VLOOKUP($D29,'AIB 2022 Source Data'!$A:$P,14,0)*100)</f>
        <v>0</v>
      </c>
      <c r="AN29" s="23">
        <f>VLOOKUP($D29,'AIB 2022 Source Data'!$A:$P,4,0)*100</f>
        <v>0</v>
      </c>
      <c r="AP29" s="38" t="s">
        <v>79</v>
      </c>
      <c r="AQ29" s="23">
        <f t="shared" si="0"/>
        <v>0</v>
      </c>
      <c r="AR29" s="23">
        <f t="shared" si="1"/>
        <v>100</v>
      </c>
      <c r="AS29" s="23">
        <f t="shared" si="2"/>
        <v>-100</v>
      </c>
    </row>
    <row r="30" spans="1:45" ht="14">
      <c r="A30" s="31" t="s">
        <v>155</v>
      </c>
      <c r="B30" s="31" t="s">
        <v>74</v>
      </c>
      <c r="C30" s="31" t="s">
        <v>75</v>
      </c>
      <c r="D30" s="31" t="s">
        <v>156</v>
      </c>
      <c r="E30" s="32">
        <f>VLOOKUP($D30,'AIB 2022 Source Data'!$A:$Z,18,0)</f>
        <v>502.31</v>
      </c>
      <c r="F30" s="31" t="s">
        <v>77</v>
      </c>
      <c r="G30" s="33"/>
      <c r="H30" s="31" t="s">
        <v>77</v>
      </c>
      <c r="I30" s="33"/>
      <c r="J30" s="31" t="s">
        <v>77</v>
      </c>
      <c r="K30" s="33"/>
      <c r="L30" s="31" t="s">
        <v>77</v>
      </c>
      <c r="M30" s="32">
        <f>VLOOKUP($D30,'AIB 2022 Source Data'!$A:$Z,18,0)</f>
        <v>502.31</v>
      </c>
      <c r="N30" s="31" t="s">
        <v>77</v>
      </c>
      <c r="O30" s="34">
        <v>2023</v>
      </c>
      <c r="P30" s="34" t="s">
        <v>157</v>
      </c>
      <c r="R30" s="23"/>
      <c r="S30" s="23"/>
      <c r="T30" s="35"/>
      <c r="U30" s="23"/>
      <c r="V30" s="23"/>
      <c r="W30" s="23"/>
      <c r="X30" s="23"/>
      <c r="Y30" s="23"/>
      <c r="Z30" s="23"/>
      <c r="AA30" s="23"/>
      <c r="AB30" s="35"/>
      <c r="AC30" s="36"/>
      <c r="AD30" s="23">
        <f>VLOOKUP($D30,'AIB 2022 Source Data'!$A:$P,15,0)*100</f>
        <v>1.52</v>
      </c>
      <c r="AE30" s="23">
        <f>VLOOKUP($D30,'AIB 2022 Source Data'!$A:$P,9,0)*100</f>
        <v>6.68</v>
      </c>
      <c r="AF30" s="23">
        <f>VLOOKUP($D30,'AIB 2022 Source Data'!$A:$P,8,0)*100</f>
        <v>1.96</v>
      </c>
      <c r="AG30" s="23">
        <f>VLOOKUP($D30,'AIB 2022 Source Data'!$A:$P,7,0)*100</f>
        <v>0</v>
      </c>
      <c r="AH30" s="23">
        <f>VLOOKUP($D30,'AIB 2022 Source Data'!$A:$P,5,0)*100</f>
        <v>1.28</v>
      </c>
      <c r="AI30" s="23">
        <f>VLOOKUP($D30,'AIB 2022 Source Data'!$A:$P,13,0)*100</f>
        <v>35.270000000000003</v>
      </c>
      <c r="AJ30" s="23">
        <f>VLOOKUP($D30,'AIB 2022 Source Data'!$A:$P,16,0)*100</f>
        <v>28.27</v>
      </c>
      <c r="AK30" s="23">
        <f>VLOOKUP($D30,'AIB 2022 Source Data'!$A:$P,10,0)*100</f>
        <v>15.78</v>
      </c>
      <c r="AL30" s="23">
        <f>VLOOKUP($D30,'AIB 2022 Source Data'!$A:$P,6,0)*100</f>
        <v>3.8899999999999997</v>
      </c>
      <c r="AM30" s="23">
        <f>(VLOOKUP($D30,'AIB 2022 Source Data'!$A:$P,12,0)*100)+(VLOOKUP($D30,'AIB 2022 Source Data'!$A:$P,14,0)*100)</f>
        <v>5.34</v>
      </c>
      <c r="AN30" s="37">
        <v>0.01</v>
      </c>
      <c r="AP30" s="38" t="s">
        <v>79</v>
      </c>
      <c r="AQ30" s="23">
        <f t="shared" si="0"/>
        <v>0</v>
      </c>
      <c r="AR30" s="23">
        <f t="shared" si="1"/>
        <v>100.00000000000001</v>
      </c>
      <c r="AS30" s="23">
        <f t="shared" si="2"/>
        <v>-100.00000000000001</v>
      </c>
    </row>
    <row r="31" spans="1:45" ht="14">
      <c r="A31" s="31" t="s">
        <v>158</v>
      </c>
      <c r="B31" s="31" t="s">
        <v>74</v>
      </c>
      <c r="C31" s="31" t="s">
        <v>75</v>
      </c>
      <c r="D31" s="31" t="s">
        <v>159</v>
      </c>
      <c r="E31" s="32">
        <f>VLOOKUP($D31,'AIB 2022 Source Data'!$A:$Z,18,0)</f>
        <v>858.12</v>
      </c>
      <c r="F31" s="31" t="s">
        <v>77</v>
      </c>
      <c r="G31" s="33"/>
      <c r="H31" s="31" t="s">
        <v>77</v>
      </c>
      <c r="I31" s="33"/>
      <c r="J31" s="31" t="s">
        <v>77</v>
      </c>
      <c r="K31" s="33"/>
      <c r="L31" s="31" t="s">
        <v>77</v>
      </c>
      <c r="M31" s="32">
        <f>VLOOKUP($D31,'AIB 2022 Source Data'!$A:$Z,18,0)</f>
        <v>858.12</v>
      </c>
      <c r="N31" s="31" t="s">
        <v>77</v>
      </c>
      <c r="O31" s="34">
        <v>2023</v>
      </c>
      <c r="P31" s="34" t="s">
        <v>160</v>
      </c>
      <c r="R31" s="23"/>
      <c r="S31" s="23"/>
      <c r="T31" s="35"/>
      <c r="U31" s="23"/>
      <c r="V31" s="23"/>
      <c r="W31" s="23"/>
      <c r="X31" s="23"/>
      <c r="Y31" s="23"/>
      <c r="Z31" s="23"/>
      <c r="AA31" s="23"/>
      <c r="AB31" s="35"/>
      <c r="AC31" s="36"/>
      <c r="AD31" s="23">
        <f>VLOOKUP($D31,'AIB 2022 Source Data'!$A:$P,15,0)*100</f>
        <v>0</v>
      </c>
      <c r="AE31" s="23">
        <f>VLOOKUP($D31,'AIB 2022 Source Data'!$A:$P,9,0)*100</f>
        <v>0.47000000000000003</v>
      </c>
      <c r="AF31" s="23">
        <f>VLOOKUP($D31,'AIB 2022 Source Data'!$A:$P,8,0)*100</f>
        <v>2.67</v>
      </c>
      <c r="AG31" s="23">
        <f>VLOOKUP($D31,'AIB 2022 Source Data'!$A:$P,7,0)*100</f>
        <v>0</v>
      </c>
      <c r="AH31" s="23">
        <f>VLOOKUP($D31,'AIB 2022 Source Data'!$A:$P,5,0)*100</f>
        <v>1.69</v>
      </c>
      <c r="AI31" s="23">
        <f>VLOOKUP($D31,'AIB 2022 Source Data'!$A:$P,13,0)*100</f>
        <v>81.78</v>
      </c>
      <c r="AJ31" s="23">
        <f>VLOOKUP($D31,'AIB 2022 Source Data'!$A:$P,16,0)*100</f>
        <v>8.02</v>
      </c>
      <c r="AK31" s="23">
        <f>VLOOKUP($D31,'AIB 2022 Source Data'!$A:$P,10,0)*100</f>
        <v>0.49</v>
      </c>
      <c r="AL31" s="23">
        <f>VLOOKUP($D31,'AIB 2022 Source Data'!$A:$P,6,0)*100</f>
        <v>4.43</v>
      </c>
      <c r="AM31" s="23">
        <f>(VLOOKUP($D31,'AIB 2022 Source Data'!$A:$P,12,0)*100)+(VLOOKUP($D31,'AIB 2022 Source Data'!$A:$P,14,0)*100)</f>
        <v>0.42</v>
      </c>
      <c r="AN31" s="37">
        <v>0.03</v>
      </c>
      <c r="AP31" s="38" t="s">
        <v>79</v>
      </c>
      <c r="AQ31" s="23">
        <f t="shared" si="0"/>
        <v>0</v>
      </c>
      <c r="AR31" s="23">
        <f t="shared" si="1"/>
        <v>99.999999999999986</v>
      </c>
      <c r="AS31" s="23">
        <f t="shared" si="2"/>
        <v>-99.999999999999986</v>
      </c>
    </row>
    <row r="32" spans="1:45" ht="14">
      <c r="A32" s="31" t="s">
        <v>161</v>
      </c>
      <c r="B32" s="31" t="s">
        <v>74</v>
      </c>
      <c r="C32" s="31" t="s">
        <v>75</v>
      </c>
      <c r="D32" s="31" t="s">
        <v>162</v>
      </c>
      <c r="E32" s="32">
        <f>VLOOKUP($D32,'AIB 2022 Source Data'!$A:$Z,18,0)</f>
        <v>445.55</v>
      </c>
      <c r="F32" s="31" t="s">
        <v>77</v>
      </c>
      <c r="G32" s="33"/>
      <c r="H32" s="31" t="s">
        <v>77</v>
      </c>
      <c r="I32" s="33"/>
      <c r="J32" s="31" t="s">
        <v>77</v>
      </c>
      <c r="K32" s="33"/>
      <c r="L32" s="31" t="s">
        <v>77</v>
      </c>
      <c r="M32" s="32">
        <f>VLOOKUP($D32,'AIB 2022 Source Data'!$A:$Z,18,0)</f>
        <v>445.55</v>
      </c>
      <c r="N32" s="31" t="s">
        <v>77</v>
      </c>
      <c r="O32" s="34">
        <v>2023</v>
      </c>
      <c r="P32" s="34" t="s">
        <v>163</v>
      </c>
      <c r="R32" s="23"/>
      <c r="S32" s="23"/>
      <c r="T32" s="35"/>
      <c r="U32" s="23"/>
      <c r="V32" s="23"/>
      <c r="W32" s="23"/>
      <c r="X32" s="23"/>
      <c r="Y32" s="23"/>
      <c r="Z32" s="23"/>
      <c r="AA32" s="23"/>
      <c r="AB32" s="35"/>
      <c r="AC32" s="36"/>
      <c r="AD32" s="23">
        <f>VLOOKUP($D32,'AIB 2022 Source Data'!$A:$P,15,0)*100</f>
        <v>0.92999999999999994</v>
      </c>
      <c r="AE32" s="23">
        <f>VLOOKUP($D32,'AIB 2022 Source Data'!$A:$P,9,0)*100</f>
        <v>6.78</v>
      </c>
      <c r="AF32" s="23">
        <f>VLOOKUP($D32,'AIB 2022 Source Data'!$A:$P,8,0)*100</f>
        <v>0.88</v>
      </c>
      <c r="AG32" s="23">
        <f>VLOOKUP($D32,'AIB 2022 Source Data'!$A:$P,7,0)*100</f>
        <v>0</v>
      </c>
      <c r="AH32" s="23">
        <f>VLOOKUP($D32,'AIB 2022 Source Data'!$A:$P,5,0)*100</f>
        <v>0.69</v>
      </c>
      <c r="AI32" s="23">
        <f>VLOOKUP($D32,'AIB 2022 Source Data'!$A:$P,13,0)*100</f>
        <v>21.58</v>
      </c>
      <c r="AJ32" s="37">
        <v>50.12</v>
      </c>
      <c r="AK32" s="23">
        <f>VLOOKUP($D32,'AIB 2022 Source Data'!$A:$P,10,0)*100</f>
        <v>9.66</v>
      </c>
      <c r="AL32" s="23">
        <f>VLOOKUP($D32,'AIB 2022 Source Data'!$A:$P,6,0)*100</f>
        <v>2.37</v>
      </c>
      <c r="AM32" s="23">
        <f>(VLOOKUP($D32,'AIB 2022 Source Data'!$A:$P,12,0)*100)+(VLOOKUP($D32,'AIB 2022 Source Data'!$A:$P,14,0)*100)</f>
        <v>6.9899999999999993</v>
      </c>
      <c r="AN32" s="23">
        <f>VLOOKUP($D32,'AIB 2022 Source Data'!$A:$P,4,0)*100</f>
        <v>0</v>
      </c>
      <c r="AP32" s="38" t="s">
        <v>79</v>
      </c>
      <c r="AQ32" s="23">
        <f t="shared" si="0"/>
        <v>0</v>
      </c>
      <c r="AR32" s="23">
        <f t="shared" si="1"/>
        <v>99.999999999999986</v>
      </c>
      <c r="AS32" s="23">
        <f t="shared" si="2"/>
        <v>-99.999999999999986</v>
      </c>
    </row>
    <row r="33" spans="1:45" ht="14">
      <c r="A33" s="31" t="s">
        <v>164</v>
      </c>
      <c r="B33" s="31" t="s">
        <v>74</v>
      </c>
      <c r="C33" s="31" t="s">
        <v>75</v>
      </c>
      <c r="D33" s="31" t="s">
        <v>165</v>
      </c>
      <c r="E33" s="32">
        <f>VLOOKUP($D33,'AIB 2022 Source Data'!$A:$Z,18,0)</f>
        <v>275.75</v>
      </c>
      <c r="F33" s="31" t="s">
        <v>77</v>
      </c>
      <c r="G33" s="33"/>
      <c r="H33" s="31" t="s">
        <v>77</v>
      </c>
      <c r="I33" s="33"/>
      <c r="J33" s="31" t="s">
        <v>77</v>
      </c>
      <c r="K33" s="33"/>
      <c r="L33" s="31" t="s">
        <v>77</v>
      </c>
      <c r="M33" s="32">
        <f>VLOOKUP($D33,'AIB 2022 Source Data'!$A:$Z,18,0)</f>
        <v>275.75</v>
      </c>
      <c r="N33" s="31" t="s">
        <v>77</v>
      </c>
      <c r="O33" s="34">
        <v>2023</v>
      </c>
      <c r="P33" s="34" t="s">
        <v>166</v>
      </c>
      <c r="R33" s="23"/>
      <c r="S33" s="23"/>
      <c r="T33" s="35"/>
      <c r="U33" s="23"/>
      <c r="V33" s="23"/>
      <c r="W33" s="23"/>
      <c r="X33" s="23"/>
      <c r="Y33" s="23"/>
      <c r="Z33" s="23"/>
      <c r="AA33" s="23"/>
      <c r="AB33" s="35"/>
      <c r="AC33" s="36"/>
      <c r="AD33" s="23">
        <f>VLOOKUP($D33,'AIB 2022 Source Data'!$A:$P,15,0)*100</f>
        <v>0.11</v>
      </c>
      <c r="AE33" s="23">
        <f>VLOOKUP($D33,'AIB 2022 Source Data'!$A:$P,9,0)*100</f>
        <v>26.229999999999997</v>
      </c>
      <c r="AF33" s="23">
        <f>VLOOKUP($D33,'AIB 2022 Source Data'!$A:$P,8,0)*100</f>
        <v>13.16</v>
      </c>
      <c r="AG33" s="23">
        <f>VLOOKUP($D33,'AIB 2022 Source Data'!$A:$P,7,0)*100</f>
        <v>0</v>
      </c>
      <c r="AH33" s="23">
        <f>VLOOKUP($D33,'AIB 2022 Source Data'!$A:$P,5,0)*100</f>
        <v>0.74</v>
      </c>
      <c r="AI33" s="23">
        <f>VLOOKUP($D33,'AIB 2022 Source Data'!$A:$P,13,0)*100</f>
        <v>17.09</v>
      </c>
      <c r="AJ33" s="23">
        <f>VLOOKUP($D33,'AIB 2022 Source Data'!$A:$P,16,0)*100</f>
        <v>17.21</v>
      </c>
      <c r="AK33" s="23">
        <f>VLOOKUP($D33,'AIB 2022 Source Data'!$A:$P,10,0)*100</f>
        <v>21.09</v>
      </c>
      <c r="AL33" s="23">
        <f>VLOOKUP($D33,'AIB 2022 Source Data'!$A:$P,6,0)*100</f>
        <v>3.4299999999999997</v>
      </c>
      <c r="AM33" s="23">
        <f>(VLOOKUP($D33,'AIB 2022 Source Data'!$A:$P,12,0)*100)+(VLOOKUP($D33,'AIB 2022 Source Data'!$A:$P,14,0)*100)</f>
        <v>0.86999999999999988</v>
      </c>
      <c r="AN33" s="37">
        <v>7.0000000000000007E-2</v>
      </c>
      <c r="AP33" s="38" t="s">
        <v>79</v>
      </c>
      <c r="AQ33" s="23">
        <f t="shared" si="0"/>
        <v>0</v>
      </c>
      <c r="AR33" s="23">
        <f t="shared" si="1"/>
        <v>100</v>
      </c>
      <c r="AS33" s="23">
        <f t="shared" si="2"/>
        <v>-100</v>
      </c>
    </row>
    <row r="34" spans="1:45" ht="14">
      <c r="A34" s="31" t="s">
        <v>167</v>
      </c>
      <c r="B34" s="31" t="s">
        <v>74</v>
      </c>
      <c r="C34" s="31" t="s">
        <v>75</v>
      </c>
      <c r="D34" s="31" t="s">
        <v>168</v>
      </c>
      <c r="E34" s="32">
        <f>VLOOKUP($D34,'AIB 2022 Source Data'!$A:$Z,18,0)</f>
        <v>954.21</v>
      </c>
      <c r="F34" s="31" t="s">
        <v>77</v>
      </c>
      <c r="G34" s="33"/>
      <c r="H34" s="31" t="s">
        <v>77</v>
      </c>
      <c r="I34" s="33"/>
      <c r="J34" s="31" t="s">
        <v>77</v>
      </c>
      <c r="K34" s="33"/>
      <c r="L34" s="31" t="s">
        <v>77</v>
      </c>
      <c r="M34" s="32">
        <f>VLOOKUP($D34,'AIB 2022 Source Data'!$A:$Z,18,0)</f>
        <v>954.21</v>
      </c>
      <c r="N34" s="31" t="s">
        <v>77</v>
      </c>
      <c r="O34" s="34">
        <v>2023</v>
      </c>
      <c r="P34" s="34" t="s">
        <v>169</v>
      </c>
      <c r="R34" s="23"/>
      <c r="S34" s="23"/>
      <c r="T34" s="35"/>
      <c r="U34" s="23"/>
      <c r="V34" s="23"/>
      <c r="W34" s="23"/>
      <c r="X34" s="23"/>
      <c r="Y34" s="23"/>
      <c r="Z34" s="23"/>
      <c r="AA34" s="23"/>
      <c r="AB34" s="35"/>
      <c r="AC34" s="36"/>
      <c r="AD34" s="23">
        <f>VLOOKUP($D34,'AIB 2022 Source Data'!$A:$P,15,0)*100</f>
        <v>0.35000000000000003</v>
      </c>
      <c r="AE34" s="23">
        <f>VLOOKUP($D34,'AIB 2022 Source Data'!$A:$P,9,0)*100</f>
        <v>10.35</v>
      </c>
      <c r="AF34" s="23">
        <f>VLOOKUP($D34,'AIB 2022 Source Data'!$A:$P,8,0)*100</f>
        <v>0.33</v>
      </c>
      <c r="AG34" s="23">
        <f>VLOOKUP($D34,'AIB 2022 Source Data'!$A:$P,7,0)*100</f>
        <v>0</v>
      </c>
      <c r="AH34" s="23">
        <f>VLOOKUP($D34,'AIB 2022 Source Data'!$A:$P,5,0)*100</f>
        <v>0.26</v>
      </c>
      <c r="AI34" s="23">
        <f>VLOOKUP($D34,'AIB 2022 Source Data'!$A:$P,13,0)*100</f>
        <v>8.25</v>
      </c>
      <c r="AJ34" s="23">
        <f>VLOOKUP($D34,'AIB 2022 Source Data'!$A:$P,16,0)*100</f>
        <v>10.530000000000001</v>
      </c>
      <c r="AK34" s="23">
        <f>VLOOKUP($D34,'AIB 2022 Source Data'!$A:$P,10,0)*100</f>
        <v>3.6900000000000004</v>
      </c>
      <c r="AL34" s="23">
        <f>VLOOKUP($D34,'AIB 2022 Source Data'!$A:$P,6,0)*100</f>
        <v>0.91999999999999993</v>
      </c>
      <c r="AM34" s="23">
        <f>(VLOOKUP($D34,'AIB 2022 Source Data'!$A:$P,12,0)*100)+(VLOOKUP($D34,'AIB 2022 Source Data'!$A:$P,14,0)*100)</f>
        <v>65.3</v>
      </c>
      <c r="AN34" s="37">
        <v>0.02</v>
      </c>
      <c r="AP34" s="38" t="s">
        <v>79</v>
      </c>
      <c r="AQ34" s="23">
        <f t="shared" si="0"/>
        <v>0</v>
      </c>
      <c r="AR34" s="23">
        <f t="shared" si="1"/>
        <v>99.999999999999986</v>
      </c>
      <c r="AS34" s="23">
        <f t="shared" si="2"/>
        <v>-99.999999999999986</v>
      </c>
    </row>
    <row r="35" spans="1:45" ht="14">
      <c r="A35" s="31" t="s">
        <v>170</v>
      </c>
      <c r="B35" s="31" t="s">
        <v>74</v>
      </c>
      <c r="C35" s="31" t="s">
        <v>75</v>
      </c>
      <c r="D35" s="31" t="s">
        <v>171</v>
      </c>
      <c r="E35" s="32">
        <f>VLOOKUP($D35,'AIB 2022 Source Data'!$A:$Z,18,0)</f>
        <v>38.950000000000003</v>
      </c>
      <c r="F35" s="31" t="s">
        <v>77</v>
      </c>
      <c r="G35" s="33"/>
      <c r="H35" s="31" t="s">
        <v>77</v>
      </c>
      <c r="I35" s="33"/>
      <c r="J35" s="31" t="s">
        <v>77</v>
      </c>
      <c r="K35" s="33"/>
      <c r="L35" s="31" t="s">
        <v>77</v>
      </c>
      <c r="M35" s="32">
        <f>VLOOKUP($D35,'AIB 2022 Source Data'!$A:$Z,18,0)</f>
        <v>38.950000000000003</v>
      </c>
      <c r="N35" s="31" t="s">
        <v>77</v>
      </c>
      <c r="O35" s="34">
        <v>2023</v>
      </c>
      <c r="P35" s="34" t="s">
        <v>172</v>
      </c>
      <c r="R35" s="23"/>
      <c r="S35" s="23"/>
      <c r="T35" s="35"/>
      <c r="U35" s="23"/>
      <c r="V35" s="23"/>
      <c r="W35" s="23"/>
      <c r="X35" s="23"/>
      <c r="Y35" s="23"/>
      <c r="Z35" s="23"/>
      <c r="AA35" s="23"/>
      <c r="AB35" s="35"/>
      <c r="AC35" s="36"/>
      <c r="AD35" s="23">
        <f>VLOOKUP($D35,'AIB 2022 Source Data'!$A:$P,15,0)*100</f>
        <v>1.47</v>
      </c>
      <c r="AE35" s="23">
        <f>VLOOKUP($D35,'AIB 2022 Source Data'!$A:$P,9,0)*100</f>
        <v>3.82</v>
      </c>
      <c r="AF35" s="23">
        <f>VLOOKUP($D35,'AIB 2022 Source Data'!$A:$P,8,0)*100</f>
        <v>1.6500000000000001</v>
      </c>
      <c r="AG35" s="23">
        <f>VLOOKUP($D35,'AIB 2022 Source Data'!$A:$P,7,0)*100</f>
        <v>0</v>
      </c>
      <c r="AH35" s="23">
        <f>VLOOKUP($D35,'AIB 2022 Source Data'!$A:$P,5,0)*100</f>
        <v>8.129999999999999</v>
      </c>
      <c r="AI35" s="23">
        <f>VLOOKUP($D35,'AIB 2022 Source Data'!$A:$P,13,0)*100</f>
        <v>0.05</v>
      </c>
      <c r="AJ35" s="23">
        <f>VLOOKUP($D35,'AIB 2022 Source Data'!$A:$P,16,0)*100</f>
        <v>0.71000000000000008</v>
      </c>
      <c r="AK35" s="37">
        <v>73.02</v>
      </c>
      <c r="AL35" s="23">
        <f>VLOOKUP($D35,'AIB 2022 Source Data'!$A:$P,6,0)*100</f>
        <v>6.29</v>
      </c>
      <c r="AM35" s="23">
        <f>(VLOOKUP($D35,'AIB 2022 Source Data'!$A:$P,12,0)*100)+(VLOOKUP($D35,'AIB 2022 Source Data'!$A:$P,14,0)*100)</f>
        <v>4.8599999999999994</v>
      </c>
      <c r="AN35" s="23">
        <f>VLOOKUP($D35,'AIB 2022 Source Data'!$A:$P,4,0)*100</f>
        <v>0</v>
      </c>
      <c r="AP35" s="38" t="s">
        <v>79</v>
      </c>
      <c r="AQ35" s="23">
        <f t="shared" si="0"/>
        <v>0</v>
      </c>
      <c r="AR35" s="23">
        <f t="shared" si="1"/>
        <v>100</v>
      </c>
      <c r="AS35" s="23">
        <f t="shared" si="2"/>
        <v>-100</v>
      </c>
    </row>
    <row r="36" spans="1:45" ht="14">
      <c r="A36" s="31" t="s">
        <v>173</v>
      </c>
      <c r="B36" s="31" t="s">
        <v>74</v>
      </c>
      <c r="C36" s="31" t="s">
        <v>75</v>
      </c>
      <c r="D36" s="31" t="s">
        <v>174</v>
      </c>
      <c r="E36" s="32">
        <f>VLOOKUP($D36,'AIB 2022 Source Data'!$A:$Z,18,0)</f>
        <v>370.8</v>
      </c>
      <c r="F36" s="31" t="s">
        <v>77</v>
      </c>
      <c r="G36" s="33"/>
      <c r="H36" s="31" t="s">
        <v>77</v>
      </c>
      <c r="I36" s="33"/>
      <c r="J36" s="31" t="s">
        <v>77</v>
      </c>
      <c r="K36" s="33"/>
      <c r="L36" s="31" t="s">
        <v>77</v>
      </c>
      <c r="M36" s="32">
        <f>VLOOKUP($D36,'AIB 2022 Source Data'!$A:$Z,18,0)</f>
        <v>370.8</v>
      </c>
      <c r="N36" s="31" t="s">
        <v>77</v>
      </c>
      <c r="O36" s="34">
        <v>2023</v>
      </c>
      <c r="P36" s="34" t="s">
        <v>175</v>
      </c>
      <c r="R36" s="23"/>
      <c r="S36" s="23"/>
      <c r="T36" s="35"/>
      <c r="U36" s="23"/>
      <c r="V36" s="23"/>
      <c r="W36" s="23"/>
      <c r="X36" s="23"/>
      <c r="Y36" s="23"/>
      <c r="Z36" s="23"/>
      <c r="AA36" s="23"/>
      <c r="AB36" s="35"/>
      <c r="AC36" s="36"/>
      <c r="AD36" s="23">
        <f>VLOOKUP($D36,'AIB 2022 Source Data'!$A:$P,15,0)*100</f>
        <v>1.35</v>
      </c>
      <c r="AE36" s="23">
        <f>VLOOKUP($D36,'AIB 2022 Source Data'!$A:$P,9,0)*100</f>
        <v>1.8599999999999999</v>
      </c>
      <c r="AF36" s="23">
        <f>VLOOKUP($D36,'AIB 2022 Source Data'!$A:$P,8,0)*100</f>
        <v>1.26</v>
      </c>
      <c r="AG36" s="23">
        <f>VLOOKUP($D36,'AIB 2022 Source Data'!$A:$P,7,0)*100</f>
        <v>0</v>
      </c>
      <c r="AH36" s="23">
        <f>VLOOKUP($D36,'AIB 2022 Source Data'!$A:$P,5,0)*100</f>
        <v>1.3299999999999998</v>
      </c>
      <c r="AI36" s="23">
        <f>VLOOKUP($D36,'AIB 2022 Source Data'!$A:$P,13,0)*100</f>
        <v>31.879999999999995</v>
      </c>
      <c r="AJ36" s="23">
        <f>VLOOKUP($D36,'AIB 2022 Source Data'!$A:$P,16,0)*100</f>
        <v>24.91</v>
      </c>
      <c r="AK36" s="23">
        <f>VLOOKUP($D36,'AIB 2022 Source Data'!$A:$P,10,0)*100</f>
        <v>28.48</v>
      </c>
      <c r="AL36" s="23">
        <f>VLOOKUP($D36,'AIB 2022 Source Data'!$A:$P,6,0)*100</f>
        <v>6</v>
      </c>
      <c r="AM36" s="23">
        <f>(VLOOKUP($D36,'AIB 2022 Source Data'!$A:$P,12,0)*100)+(VLOOKUP($D36,'AIB 2022 Source Data'!$A:$P,14,0)*100)</f>
        <v>2.93</v>
      </c>
      <c r="AN36" s="23">
        <f>VLOOKUP($D36,'AIB 2022 Source Data'!$A:$P,4,0)*100</f>
        <v>0</v>
      </c>
      <c r="AP36" s="38" t="s">
        <v>79</v>
      </c>
      <c r="AQ36" s="23">
        <f t="shared" si="0"/>
        <v>0</v>
      </c>
      <c r="AR36" s="23">
        <f t="shared" si="1"/>
        <v>100</v>
      </c>
      <c r="AS36" s="23">
        <f t="shared" si="2"/>
        <v>-100</v>
      </c>
    </row>
    <row r="37" spans="1:45" ht="14">
      <c r="A37" s="31" t="s">
        <v>176</v>
      </c>
      <c r="B37" s="31" t="s">
        <v>74</v>
      </c>
      <c r="C37" s="31" t="s">
        <v>75</v>
      </c>
      <c r="D37" s="31" t="s">
        <v>177</v>
      </c>
      <c r="E37" s="32">
        <f>VLOOKUP($D37,'AIB 2022 Source Data'!$A:$Z,18,0)</f>
        <v>186.5</v>
      </c>
      <c r="F37" s="31" t="s">
        <v>77</v>
      </c>
      <c r="G37" s="33"/>
      <c r="H37" s="31" t="s">
        <v>77</v>
      </c>
      <c r="I37" s="33"/>
      <c r="J37" s="31" t="s">
        <v>77</v>
      </c>
      <c r="K37" s="33"/>
      <c r="L37" s="31" t="s">
        <v>77</v>
      </c>
      <c r="M37" s="32">
        <f>VLOOKUP($D37,'AIB 2022 Source Data'!$A:$Z,18,0)</f>
        <v>186.5</v>
      </c>
      <c r="N37" s="31" t="s">
        <v>77</v>
      </c>
      <c r="O37" s="34">
        <v>2023</v>
      </c>
      <c r="P37" s="34" t="s">
        <v>178</v>
      </c>
      <c r="R37" s="23"/>
      <c r="S37" s="23"/>
      <c r="T37" s="35"/>
      <c r="U37" s="23"/>
      <c r="V37" s="23"/>
      <c r="W37" s="23"/>
      <c r="X37" s="23"/>
      <c r="Y37" s="23"/>
      <c r="Z37" s="23"/>
      <c r="AA37" s="23"/>
      <c r="AB37" s="35"/>
      <c r="AC37" s="36"/>
      <c r="AD37" s="23">
        <f>VLOOKUP($D37,'AIB 2022 Source Data'!$A:$P,15,0)*100</f>
        <v>1.91</v>
      </c>
      <c r="AE37" s="23">
        <f>VLOOKUP($D37,'AIB 2022 Source Data'!$A:$P,9,0)*100</f>
        <v>2.0299999999999998</v>
      </c>
      <c r="AF37" s="23">
        <f>VLOOKUP($D37,'AIB 2022 Source Data'!$A:$P,8,0)*100</f>
        <v>0.03</v>
      </c>
      <c r="AG37" s="23">
        <f>VLOOKUP($D37,'AIB 2022 Source Data'!$A:$P,7,0)*100</f>
        <v>0</v>
      </c>
      <c r="AH37" s="23">
        <f>VLOOKUP($D37,'AIB 2022 Source Data'!$A:$P,5,0)*100</f>
        <v>3.8</v>
      </c>
      <c r="AI37" s="23">
        <f>VLOOKUP($D37,'AIB 2022 Source Data'!$A:$P,13,0)*100</f>
        <v>3.3000000000000003</v>
      </c>
      <c r="AJ37" s="23">
        <f>VLOOKUP($D37,'AIB 2022 Source Data'!$A:$P,16,0)*100</f>
        <v>10.4</v>
      </c>
      <c r="AK37" s="23">
        <f>VLOOKUP($D37,'AIB 2022 Source Data'!$A:$P,10,0)*100</f>
        <v>69.06</v>
      </c>
      <c r="AL37" s="23">
        <f>VLOOKUP($D37,'AIB 2022 Source Data'!$A:$P,6,0)*100</f>
        <v>2.9899999999999998</v>
      </c>
      <c r="AM37" s="23">
        <f>(VLOOKUP($D37,'AIB 2022 Source Data'!$A:$P,12,0)*100)+(VLOOKUP($D37,'AIB 2022 Source Data'!$A:$P,14,0)*100)</f>
        <v>6.03</v>
      </c>
      <c r="AN37" s="37">
        <v>0.45</v>
      </c>
      <c r="AP37" s="38" t="s">
        <v>79</v>
      </c>
      <c r="AQ37" s="23">
        <f t="shared" si="0"/>
        <v>0</v>
      </c>
      <c r="AR37" s="23">
        <f t="shared" si="1"/>
        <v>100</v>
      </c>
      <c r="AS37" s="23">
        <f t="shared" si="2"/>
        <v>-100</v>
      </c>
    </row>
    <row r="38" spans="1:45" ht="14">
      <c r="E38" s="39"/>
      <c r="F38" s="24"/>
      <c r="G38" s="33"/>
      <c r="H38" s="24"/>
      <c r="I38" s="33"/>
      <c r="J38" s="24"/>
      <c r="K38" s="33"/>
      <c r="L38" s="24"/>
      <c r="M38" s="32"/>
      <c r="N38" s="24"/>
      <c r="O38" s="39"/>
      <c r="P38" s="39"/>
      <c r="R38" s="23"/>
      <c r="S38" s="23"/>
      <c r="T38" s="35"/>
      <c r="U38" s="23"/>
      <c r="V38" s="23"/>
      <c r="W38" s="23"/>
      <c r="X38" s="23"/>
      <c r="Y38" s="23"/>
      <c r="Z38" s="23"/>
      <c r="AA38" s="23"/>
      <c r="AB38" s="35"/>
      <c r="AC38" s="36"/>
      <c r="AD38" s="23"/>
      <c r="AE38" s="23"/>
      <c r="AF38" s="23"/>
      <c r="AG38" s="23"/>
      <c r="AH38" s="23"/>
      <c r="AI38" s="23"/>
      <c r="AJ38" s="35"/>
      <c r="AK38" s="23"/>
      <c r="AL38" s="23"/>
      <c r="AM38" s="35"/>
      <c r="AN38" s="35"/>
      <c r="AP38" s="38"/>
      <c r="AQ38" s="40"/>
      <c r="AR38" s="40"/>
      <c r="AS38" s="23"/>
    </row>
    <row r="39" spans="1:45" ht="13">
      <c r="E39" s="39"/>
      <c r="M39" s="39"/>
      <c r="O39" s="39"/>
      <c r="P39" s="39"/>
      <c r="AQ39" s="41"/>
      <c r="AR39" s="41"/>
      <c r="AS39" s="23"/>
    </row>
    <row r="40" spans="1:45" ht="13">
      <c r="E40" s="39"/>
      <c r="M40" s="39"/>
      <c r="O40" s="39"/>
      <c r="P40" s="39"/>
      <c r="AQ40" s="41"/>
      <c r="AR40" s="41"/>
      <c r="AS40" s="23"/>
    </row>
    <row r="41" spans="1:45" ht="13">
      <c r="E41" s="39"/>
      <c r="M41" s="39"/>
      <c r="O41" s="39"/>
      <c r="P41" s="39"/>
      <c r="AQ41" s="41"/>
      <c r="AR41" s="41"/>
      <c r="AS41" s="23"/>
    </row>
    <row r="42" spans="1:45" ht="13">
      <c r="E42" s="39"/>
      <c r="M42" s="39"/>
      <c r="O42" s="39"/>
      <c r="P42" s="39"/>
      <c r="AQ42" s="41"/>
      <c r="AR42" s="41"/>
      <c r="AS42" s="23"/>
    </row>
    <row r="43" spans="1:45" ht="13">
      <c r="E43" s="39"/>
      <c r="M43" s="39"/>
      <c r="O43" s="39"/>
      <c r="P43" s="39"/>
      <c r="AQ43" s="41"/>
      <c r="AR43" s="41"/>
      <c r="AS43" s="23"/>
    </row>
    <row r="44" spans="1:45" ht="13">
      <c r="E44" s="39"/>
      <c r="M44" s="39"/>
      <c r="O44" s="39"/>
      <c r="P44" s="39"/>
      <c r="AQ44" s="41"/>
      <c r="AR44" s="41"/>
      <c r="AS44" s="23"/>
    </row>
    <row r="45" spans="1:45" ht="13">
      <c r="E45" s="39"/>
      <c r="M45" s="39"/>
      <c r="O45" s="39"/>
      <c r="P45" s="39"/>
      <c r="AQ45" s="41"/>
      <c r="AR45" s="41"/>
      <c r="AS45" s="23"/>
    </row>
    <row r="46" spans="1:45" ht="13">
      <c r="E46" s="39"/>
      <c r="M46" s="39"/>
      <c r="O46" s="39"/>
      <c r="P46" s="39"/>
      <c r="AQ46" s="41"/>
      <c r="AR46" s="41"/>
      <c r="AS46" s="23"/>
    </row>
    <row r="47" spans="1:45" ht="13">
      <c r="E47" s="39"/>
      <c r="M47" s="39"/>
      <c r="O47" s="39"/>
      <c r="P47" s="39"/>
      <c r="AQ47" s="41"/>
      <c r="AR47" s="41"/>
      <c r="AS47" s="23"/>
    </row>
    <row r="48" spans="1:45" ht="13">
      <c r="E48" s="39"/>
      <c r="M48" s="39"/>
      <c r="O48" s="39"/>
      <c r="P48" s="39"/>
      <c r="AQ48" s="41"/>
      <c r="AR48" s="41"/>
      <c r="AS48" s="23"/>
    </row>
    <row r="49" spans="5:45" ht="13">
      <c r="E49" s="39"/>
      <c r="M49" s="39"/>
      <c r="O49" s="39"/>
      <c r="P49" s="39"/>
      <c r="AQ49" s="41"/>
      <c r="AR49" s="41"/>
      <c r="AS49" s="23"/>
    </row>
    <row r="50" spans="5:45" ht="13">
      <c r="E50" s="39"/>
      <c r="M50" s="39"/>
      <c r="O50" s="39"/>
      <c r="P50" s="39"/>
      <c r="AQ50" s="41"/>
      <c r="AR50" s="41"/>
      <c r="AS50" s="23"/>
    </row>
    <row r="51" spans="5:45" ht="13">
      <c r="E51" s="39"/>
      <c r="M51" s="39"/>
      <c r="O51" s="39"/>
      <c r="P51" s="39"/>
      <c r="AQ51" s="41"/>
      <c r="AR51" s="41"/>
      <c r="AS51" s="23"/>
    </row>
    <row r="52" spans="5:45" ht="13">
      <c r="E52" s="39"/>
      <c r="M52" s="39"/>
      <c r="O52" s="39"/>
      <c r="P52" s="39"/>
      <c r="AQ52" s="41"/>
      <c r="AR52" s="41"/>
      <c r="AS52" s="23"/>
    </row>
    <row r="53" spans="5:45" ht="13">
      <c r="E53" s="39"/>
      <c r="M53" s="39"/>
      <c r="O53" s="39"/>
      <c r="P53" s="39"/>
      <c r="AQ53" s="41"/>
      <c r="AR53" s="41"/>
      <c r="AS53" s="23"/>
    </row>
    <row r="54" spans="5:45" ht="13">
      <c r="E54" s="39"/>
      <c r="M54" s="39"/>
      <c r="O54" s="39"/>
      <c r="P54" s="39"/>
      <c r="AQ54" s="41"/>
      <c r="AR54" s="41"/>
      <c r="AS54" s="23"/>
    </row>
    <row r="55" spans="5:45" ht="13">
      <c r="E55" s="39"/>
      <c r="M55" s="39"/>
      <c r="O55" s="39"/>
      <c r="P55" s="39"/>
      <c r="AQ55" s="41"/>
      <c r="AR55" s="41"/>
      <c r="AS55" s="23"/>
    </row>
    <row r="56" spans="5:45" ht="13">
      <c r="E56" s="39"/>
      <c r="M56" s="39"/>
      <c r="O56" s="39"/>
      <c r="P56" s="39"/>
      <c r="AQ56" s="41"/>
      <c r="AR56" s="41"/>
      <c r="AS56" s="23"/>
    </row>
    <row r="57" spans="5:45" ht="13">
      <c r="E57" s="39"/>
      <c r="M57" s="39"/>
      <c r="O57" s="39"/>
      <c r="P57" s="39"/>
      <c r="AQ57" s="41"/>
      <c r="AR57" s="41"/>
      <c r="AS57" s="23"/>
    </row>
    <row r="58" spans="5:45" ht="13">
      <c r="E58" s="39"/>
      <c r="M58" s="39"/>
      <c r="O58" s="39"/>
      <c r="P58" s="39"/>
      <c r="AQ58" s="41"/>
      <c r="AR58" s="41"/>
      <c r="AS58" s="23"/>
    </row>
    <row r="59" spans="5:45" ht="13">
      <c r="E59" s="39"/>
      <c r="M59" s="39"/>
      <c r="O59" s="39"/>
      <c r="P59" s="39"/>
      <c r="AQ59" s="41"/>
      <c r="AR59" s="41"/>
      <c r="AS59" s="23"/>
    </row>
    <row r="60" spans="5:45" ht="13">
      <c r="E60" s="39"/>
      <c r="M60" s="39"/>
      <c r="O60" s="39"/>
      <c r="P60" s="39"/>
      <c r="AQ60" s="41"/>
      <c r="AR60" s="41"/>
      <c r="AS60" s="23"/>
    </row>
    <row r="61" spans="5:45" ht="13">
      <c r="E61" s="39"/>
      <c r="M61" s="39"/>
      <c r="O61" s="39"/>
      <c r="P61" s="39"/>
      <c r="AQ61" s="41"/>
      <c r="AR61" s="41"/>
      <c r="AS61" s="23"/>
    </row>
    <row r="62" spans="5:45" ht="13">
      <c r="E62" s="39"/>
      <c r="M62" s="39"/>
      <c r="O62" s="39"/>
      <c r="P62" s="39"/>
      <c r="AQ62" s="41"/>
      <c r="AR62" s="41"/>
      <c r="AS62" s="23"/>
    </row>
    <row r="63" spans="5:45" ht="13">
      <c r="E63" s="39"/>
      <c r="M63" s="39"/>
      <c r="O63" s="39"/>
      <c r="P63" s="39"/>
      <c r="AQ63" s="41"/>
      <c r="AR63" s="41"/>
      <c r="AS63" s="23"/>
    </row>
    <row r="64" spans="5:45" ht="13">
      <c r="E64" s="39"/>
      <c r="M64" s="39"/>
      <c r="O64" s="39"/>
      <c r="P64" s="39"/>
      <c r="AQ64" s="41"/>
      <c r="AR64" s="41"/>
      <c r="AS64" s="23"/>
    </row>
    <row r="65" spans="5:45" ht="13">
      <c r="E65" s="39"/>
      <c r="M65" s="39"/>
      <c r="O65" s="39"/>
      <c r="P65" s="39"/>
      <c r="AQ65" s="41"/>
      <c r="AR65" s="41"/>
      <c r="AS65" s="23"/>
    </row>
    <row r="66" spans="5:45" ht="13">
      <c r="E66" s="39"/>
      <c r="M66" s="39"/>
      <c r="O66" s="39"/>
      <c r="P66" s="39"/>
      <c r="AQ66" s="41"/>
      <c r="AR66" s="41"/>
      <c r="AS66" s="23"/>
    </row>
    <row r="67" spans="5:45" ht="13">
      <c r="E67" s="39"/>
      <c r="M67" s="39"/>
      <c r="O67" s="39"/>
      <c r="P67" s="39"/>
      <c r="AQ67" s="41"/>
      <c r="AR67" s="41"/>
      <c r="AS67" s="23"/>
    </row>
    <row r="68" spans="5:45" ht="13">
      <c r="E68" s="39"/>
      <c r="M68" s="39"/>
      <c r="O68" s="39"/>
      <c r="P68" s="39"/>
      <c r="AQ68" s="41"/>
      <c r="AR68" s="41"/>
      <c r="AS68" s="23"/>
    </row>
    <row r="69" spans="5:45" ht="13">
      <c r="E69" s="39"/>
      <c r="M69" s="39"/>
      <c r="O69" s="39"/>
      <c r="P69" s="39"/>
      <c r="AQ69" s="41"/>
      <c r="AR69" s="41"/>
      <c r="AS69" s="23"/>
    </row>
    <row r="70" spans="5:45" ht="13">
      <c r="E70" s="39"/>
      <c r="M70" s="39"/>
      <c r="O70" s="39"/>
      <c r="P70" s="39"/>
      <c r="AQ70" s="41"/>
      <c r="AR70" s="41"/>
      <c r="AS70" s="23"/>
    </row>
    <row r="71" spans="5:45" ht="13">
      <c r="E71" s="39"/>
      <c r="M71" s="39"/>
      <c r="O71" s="39"/>
      <c r="P71" s="39"/>
      <c r="AQ71" s="41"/>
      <c r="AR71" s="41"/>
      <c r="AS71" s="23"/>
    </row>
    <row r="72" spans="5:45" ht="13">
      <c r="E72" s="39"/>
      <c r="M72" s="39"/>
      <c r="O72" s="39"/>
      <c r="P72" s="39"/>
      <c r="AQ72" s="41"/>
      <c r="AR72" s="41"/>
      <c r="AS72" s="23"/>
    </row>
    <row r="73" spans="5:45" ht="13">
      <c r="E73" s="39"/>
      <c r="M73" s="39"/>
      <c r="O73" s="39"/>
      <c r="P73" s="39"/>
      <c r="AQ73" s="41"/>
      <c r="AR73" s="41"/>
      <c r="AS73" s="23"/>
    </row>
    <row r="74" spans="5:45" ht="13">
      <c r="E74" s="39"/>
      <c r="M74" s="39"/>
      <c r="O74" s="39"/>
      <c r="P74" s="39"/>
      <c r="AQ74" s="41"/>
      <c r="AR74" s="41"/>
      <c r="AS74" s="23"/>
    </row>
    <row r="75" spans="5:45" ht="13">
      <c r="E75" s="39"/>
      <c r="M75" s="39"/>
      <c r="O75" s="39"/>
      <c r="P75" s="39"/>
      <c r="AQ75" s="41"/>
      <c r="AR75" s="41"/>
      <c r="AS75" s="23"/>
    </row>
    <row r="76" spans="5:45" ht="13">
      <c r="E76" s="39"/>
      <c r="M76" s="39"/>
      <c r="O76" s="39"/>
      <c r="P76" s="39"/>
      <c r="AQ76" s="41"/>
      <c r="AR76" s="41"/>
      <c r="AS76" s="23"/>
    </row>
    <row r="77" spans="5:45" ht="13">
      <c r="E77" s="39"/>
      <c r="M77" s="39"/>
      <c r="O77" s="39"/>
      <c r="P77" s="39"/>
      <c r="AQ77" s="41"/>
      <c r="AR77" s="41"/>
      <c r="AS77" s="23"/>
    </row>
    <row r="78" spans="5:45" ht="13">
      <c r="E78" s="39"/>
      <c r="M78" s="39"/>
      <c r="O78" s="39"/>
      <c r="P78" s="39"/>
      <c r="AQ78" s="41"/>
      <c r="AR78" s="41"/>
      <c r="AS78" s="23"/>
    </row>
    <row r="79" spans="5:45" ht="13">
      <c r="E79" s="39"/>
      <c r="M79" s="39"/>
      <c r="O79" s="39"/>
      <c r="P79" s="39"/>
      <c r="AQ79" s="41"/>
      <c r="AR79" s="41"/>
      <c r="AS79" s="23"/>
    </row>
    <row r="80" spans="5:45" ht="13">
      <c r="E80" s="39"/>
      <c r="M80" s="39"/>
      <c r="O80" s="39"/>
      <c r="P80" s="39"/>
      <c r="AQ80" s="41"/>
      <c r="AR80" s="41"/>
      <c r="AS80" s="23"/>
    </row>
    <row r="81" spans="5:45" ht="13">
      <c r="E81" s="39"/>
      <c r="M81" s="39"/>
      <c r="O81" s="39"/>
      <c r="P81" s="39"/>
      <c r="AQ81" s="41"/>
      <c r="AR81" s="41"/>
      <c r="AS81" s="23"/>
    </row>
    <row r="82" spans="5:45" ht="13">
      <c r="E82" s="39"/>
      <c r="M82" s="39"/>
      <c r="O82" s="39"/>
      <c r="P82" s="39"/>
      <c r="AQ82" s="41"/>
      <c r="AR82" s="41"/>
      <c r="AS82" s="23"/>
    </row>
    <row r="83" spans="5:45" ht="13">
      <c r="E83" s="39"/>
      <c r="M83" s="39"/>
      <c r="O83" s="39"/>
      <c r="P83" s="39"/>
      <c r="AQ83" s="41"/>
      <c r="AR83" s="41"/>
      <c r="AS83" s="23"/>
    </row>
    <row r="84" spans="5:45" ht="13">
      <c r="E84" s="39"/>
      <c r="M84" s="39"/>
      <c r="O84" s="39"/>
      <c r="P84" s="39"/>
      <c r="AQ84" s="41"/>
      <c r="AR84" s="41"/>
      <c r="AS84" s="23"/>
    </row>
    <row r="85" spans="5:45" ht="13">
      <c r="E85" s="39"/>
      <c r="M85" s="39"/>
      <c r="O85" s="39"/>
      <c r="P85" s="39"/>
      <c r="AQ85" s="41"/>
      <c r="AR85" s="41"/>
      <c r="AS85" s="23"/>
    </row>
    <row r="86" spans="5:45" ht="13">
      <c r="E86" s="39"/>
      <c r="M86" s="39"/>
      <c r="O86" s="39"/>
      <c r="P86" s="39"/>
      <c r="AQ86" s="41"/>
      <c r="AR86" s="41"/>
      <c r="AS86" s="23"/>
    </row>
    <row r="87" spans="5:45" ht="13">
      <c r="E87" s="39"/>
      <c r="M87" s="39"/>
      <c r="O87" s="39"/>
      <c r="P87" s="39"/>
      <c r="AQ87" s="41"/>
      <c r="AR87" s="41"/>
      <c r="AS87" s="23"/>
    </row>
    <row r="88" spans="5:45" ht="13">
      <c r="E88" s="39"/>
      <c r="M88" s="39"/>
      <c r="O88" s="39"/>
      <c r="P88" s="39"/>
      <c r="AQ88" s="41"/>
      <c r="AR88" s="41"/>
      <c r="AS88" s="23"/>
    </row>
    <row r="89" spans="5:45" ht="13">
      <c r="E89" s="39"/>
      <c r="M89" s="39"/>
      <c r="O89" s="39"/>
      <c r="P89" s="39"/>
      <c r="AQ89" s="41"/>
      <c r="AR89" s="41"/>
      <c r="AS89" s="23"/>
    </row>
    <row r="90" spans="5:45" ht="13">
      <c r="E90" s="39"/>
      <c r="M90" s="39"/>
      <c r="O90" s="39"/>
      <c r="P90" s="39"/>
      <c r="AQ90" s="41"/>
      <c r="AR90" s="41"/>
      <c r="AS90" s="23"/>
    </row>
    <row r="91" spans="5:45" ht="13">
      <c r="E91" s="39"/>
      <c r="M91" s="39"/>
      <c r="O91" s="39"/>
      <c r="P91" s="39"/>
      <c r="AQ91" s="41"/>
      <c r="AR91" s="41"/>
      <c r="AS91" s="23"/>
    </row>
    <row r="92" spans="5:45" ht="13">
      <c r="E92" s="39"/>
      <c r="M92" s="39"/>
      <c r="O92" s="39"/>
      <c r="P92" s="39"/>
      <c r="AQ92" s="41"/>
      <c r="AR92" s="41"/>
      <c r="AS92" s="23"/>
    </row>
    <row r="93" spans="5:45" ht="13">
      <c r="E93" s="39"/>
      <c r="M93" s="39"/>
      <c r="O93" s="39"/>
      <c r="P93" s="39"/>
      <c r="AQ93" s="41"/>
      <c r="AR93" s="41"/>
      <c r="AS93" s="23"/>
    </row>
    <row r="94" spans="5:45" ht="13">
      <c r="E94" s="39"/>
      <c r="M94" s="39"/>
      <c r="O94" s="39"/>
      <c r="P94" s="39"/>
      <c r="AQ94" s="41"/>
      <c r="AR94" s="41"/>
      <c r="AS94" s="23"/>
    </row>
    <row r="95" spans="5:45" ht="13">
      <c r="E95" s="39"/>
      <c r="M95" s="39"/>
      <c r="O95" s="39"/>
      <c r="P95" s="39"/>
      <c r="AQ95" s="41"/>
      <c r="AR95" s="41"/>
      <c r="AS95" s="23"/>
    </row>
    <row r="96" spans="5:45" ht="13">
      <c r="E96" s="39"/>
      <c r="M96" s="39"/>
      <c r="O96" s="39"/>
      <c r="P96" s="39"/>
      <c r="AQ96" s="41"/>
      <c r="AR96" s="41"/>
      <c r="AS96" s="23"/>
    </row>
    <row r="97" spans="5:45" ht="13">
      <c r="E97" s="39"/>
      <c r="M97" s="39"/>
      <c r="O97" s="39"/>
      <c r="P97" s="39"/>
      <c r="AQ97" s="41"/>
      <c r="AR97" s="41"/>
      <c r="AS97" s="23"/>
    </row>
    <row r="98" spans="5:45" ht="13">
      <c r="E98" s="39"/>
      <c r="M98" s="39"/>
      <c r="O98" s="39"/>
      <c r="P98" s="39"/>
      <c r="AQ98" s="41"/>
      <c r="AR98" s="41"/>
      <c r="AS98" s="23"/>
    </row>
    <row r="99" spans="5:45" ht="13">
      <c r="E99" s="39"/>
      <c r="M99" s="39"/>
      <c r="O99" s="39"/>
      <c r="P99" s="39"/>
      <c r="AQ99" s="41"/>
      <c r="AR99" s="41"/>
      <c r="AS99" s="23"/>
    </row>
    <row r="100" spans="5:45" ht="13">
      <c r="E100" s="39"/>
      <c r="M100" s="39"/>
      <c r="O100" s="39"/>
      <c r="P100" s="39"/>
      <c r="AQ100" s="41"/>
      <c r="AR100" s="41"/>
      <c r="AS100" s="23"/>
    </row>
    <row r="101" spans="5:45" ht="13">
      <c r="E101" s="39"/>
      <c r="M101" s="39"/>
      <c r="O101" s="39"/>
      <c r="P101" s="39"/>
      <c r="AQ101" s="41"/>
      <c r="AR101" s="41"/>
      <c r="AS101" s="23"/>
    </row>
    <row r="102" spans="5:45" ht="13">
      <c r="E102" s="39"/>
      <c r="M102" s="39"/>
      <c r="O102" s="39"/>
      <c r="P102" s="39"/>
      <c r="AQ102" s="41"/>
      <c r="AR102" s="41"/>
      <c r="AS102" s="23"/>
    </row>
    <row r="103" spans="5:45" ht="13">
      <c r="E103" s="39"/>
      <c r="M103" s="39"/>
      <c r="O103" s="39"/>
      <c r="P103" s="39"/>
      <c r="AQ103" s="41"/>
      <c r="AR103" s="41"/>
      <c r="AS103" s="23"/>
    </row>
    <row r="104" spans="5:45" ht="13">
      <c r="E104" s="39"/>
      <c r="M104" s="39"/>
      <c r="O104" s="39"/>
      <c r="P104" s="39"/>
      <c r="AQ104" s="41"/>
      <c r="AR104" s="41"/>
      <c r="AS104" s="23"/>
    </row>
    <row r="105" spans="5:45" ht="13">
      <c r="E105" s="39"/>
      <c r="M105" s="39"/>
      <c r="O105" s="39"/>
      <c r="P105" s="39"/>
      <c r="AQ105" s="41"/>
      <c r="AR105" s="41"/>
      <c r="AS105" s="23"/>
    </row>
    <row r="106" spans="5:45" ht="13">
      <c r="E106" s="39"/>
      <c r="M106" s="39"/>
      <c r="O106" s="39"/>
      <c r="P106" s="39"/>
      <c r="AQ106" s="41"/>
      <c r="AR106" s="41"/>
      <c r="AS106" s="23"/>
    </row>
    <row r="107" spans="5:45" ht="13">
      <c r="E107" s="39"/>
      <c r="M107" s="39"/>
      <c r="O107" s="39"/>
      <c r="P107" s="39"/>
      <c r="AQ107" s="41"/>
      <c r="AR107" s="41"/>
      <c r="AS107" s="23"/>
    </row>
    <row r="108" spans="5:45" ht="13">
      <c r="E108" s="39"/>
      <c r="M108" s="39"/>
      <c r="O108" s="39"/>
      <c r="P108" s="39"/>
      <c r="AQ108" s="41"/>
      <c r="AR108" s="41"/>
      <c r="AS108" s="23"/>
    </row>
    <row r="109" spans="5:45" ht="13">
      <c r="E109" s="39"/>
      <c r="M109" s="39"/>
      <c r="O109" s="39"/>
      <c r="P109" s="39"/>
      <c r="AQ109" s="41"/>
      <c r="AR109" s="41"/>
      <c r="AS109" s="23"/>
    </row>
    <row r="110" spans="5:45" ht="13">
      <c r="E110" s="39"/>
      <c r="M110" s="39"/>
      <c r="O110" s="39"/>
      <c r="P110" s="39"/>
      <c r="AQ110" s="41"/>
      <c r="AR110" s="41"/>
      <c r="AS110" s="23"/>
    </row>
    <row r="111" spans="5:45" ht="13">
      <c r="E111" s="39"/>
      <c r="M111" s="39"/>
      <c r="O111" s="39"/>
      <c r="P111" s="39"/>
      <c r="AQ111" s="41"/>
      <c r="AR111" s="41"/>
      <c r="AS111" s="23"/>
    </row>
    <row r="112" spans="5:45" ht="13">
      <c r="E112" s="39"/>
      <c r="M112" s="39"/>
      <c r="O112" s="39"/>
      <c r="P112" s="39"/>
      <c r="AQ112" s="41"/>
      <c r="AR112" s="41"/>
      <c r="AS112" s="23"/>
    </row>
    <row r="113" spans="5:45" ht="13">
      <c r="E113" s="39"/>
      <c r="M113" s="39"/>
      <c r="O113" s="39"/>
      <c r="P113" s="39"/>
      <c r="AQ113" s="41"/>
      <c r="AR113" s="41"/>
      <c r="AS113" s="23"/>
    </row>
    <row r="114" spans="5:45" ht="13">
      <c r="E114" s="39"/>
      <c r="M114" s="39"/>
      <c r="O114" s="39"/>
      <c r="P114" s="39"/>
      <c r="AQ114" s="41"/>
      <c r="AR114" s="41"/>
      <c r="AS114" s="23"/>
    </row>
    <row r="115" spans="5:45" ht="13">
      <c r="E115" s="39"/>
      <c r="M115" s="39"/>
      <c r="O115" s="39"/>
      <c r="P115" s="39"/>
      <c r="AQ115" s="41"/>
      <c r="AR115" s="41"/>
      <c r="AS115" s="23"/>
    </row>
    <row r="116" spans="5:45" ht="13">
      <c r="E116" s="39"/>
      <c r="M116" s="39"/>
      <c r="O116" s="39"/>
      <c r="P116" s="39"/>
      <c r="AQ116" s="41"/>
      <c r="AR116" s="41"/>
      <c r="AS116" s="23"/>
    </row>
    <row r="117" spans="5:45" ht="13">
      <c r="E117" s="39"/>
      <c r="M117" s="39"/>
      <c r="O117" s="39"/>
      <c r="P117" s="39"/>
      <c r="AQ117" s="41"/>
      <c r="AR117" s="41"/>
      <c r="AS117" s="23"/>
    </row>
    <row r="118" spans="5:45" ht="13">
      <c r="E118" s="39"/>
      <c r="M118" s="39"/>
      <c r="O118" s="39"/>
      <c r="P118" s="39"/>
      <c r="AQ118" s="41"/>
      <c r="AR118" s="41"/>
      <c r="AS118" s="23"/>
    </row>
    <row r="119" spans="5:45" ht="13">
      <c r="E119" s="39"/>
      <c r="M119" s="39"/>
      <c r="O119" s="39"/>
      <c r="P119" s="39"/>
      <c r="AQ119" s="41"/>
      <c r="AR119" s="41"/>
      <c r="AS119" s="23"/>
    </row>
    <row r="120" spans="5:45" ht="13">
      <c r="E120" s="39"/>
      <c r="M120" s="39"/>
      <c r="O120" s="39"/>
      <c r="P120" s="39"/>
      <c r="AQ120" s="41"/>
      <c r="AR120" s="41"/>
      <c r="AS120" s="23"/>
    </row>
    <row r="121" spans="5:45" ht="13">
      <c r="E121" s="39"/>
      <c r="M121" s="39"/>
      <c r="O121" s="39"/>
      <c r="P121" s="39"/>
      <c r="AQ121" s="41"/>
      <c r="AR121" s="41"/>
      <c r="AS121" s="23"/>
    </row>
    <row r="122" spans="5:45" ht="13">
      <c r="E122" s="39"/>
      <c r="M122" s="39"/>
      <c r="O122" s="39"/>
      <c r="P122" s="39"/>
      <c r="AQ122" s="41"/>
      <c r="AR122" s="41"/>
      <c r="AS122" s="23"/>
    </row>
    <row r="123" spans="5:45" ht="13">
      <c r="E123" s="39"/>
      <c r="M123" s="39"/>
      <c r="O123" s="39"/>
      <c r="P123" s="39"/>
      <c r="AQ123" s="41"/>
      <c r="AR123" s="41"/>
      <c r="AS123" s="23"/>
    </row>
    <row r="124" spans="5:45" ht="13">
      <c r="E124" s="39"/>
      <c r="M124" s="39"/>
      <c r="O124" s="39"/>
      <c r="P124" s="39"/>
      <c r="AQ124" s="41"/>
      <c r="AR124" s="41"/>
      <c r="AS124" s="23"/>
    </row>
    <row r="125" spans="5:45" ht="13">
      <c r="E125" s="39"/>
      <c r="M125" s="39"/>
      <c r="O125" s="39"/>
      <c r="P125" s="39"/>
      <c r="AQ125" s="41"/>
      <c r="AR125" s="41"/>
      <c r="AS125" s="23"/>
    </row>
    <row r="126" spans="5:45" ht="13">
      <c r="E126" s="39"/>
      <c r="M126" s="39"/>
      <c r="O126" s="39"/>
      <c r="P126" s="39"/>
      <c r="AQ126" s="41"/>
      <c r="AR126" s="41"/>
      <c r="AS126" s="23"/>
    </row>
    <row r="127" spans="5:45" ht="13">
      <c r="E127" s="39"/>
      <c r="M127" s="39"/>
      <c r="O127" s="39"/>
      <c r="P127" s="39"/>
      <c r="AQ127" s="41"/>
      <c r="AR127" s="41"/>
      <c r="AS127" s="23"/>
    </row>
    <row r="128" spans="5:45" ht="13">
      <c r="E128" s="39"/>
      <c r="M128" s="39"/>
      <c r="O128" s="39"/>
      <c r="P128" s="39"/>
      <c r="AQ128" s="41"/>
      <c r="AR128" s="41"/>
      <c r="AS128" s="23"/>
    </row>
    <row r="129" spans="5:45" ht="13">
      <c r="E129" s="39"/>
      <c r="M129" s="39"/>
      <c r="O129" s="39"/>
      <c r="P129" s="39"/>
      <c r="AQ129" s="41"/>
      <c r="AR129" s="41"/>
      <c r="AS129" s="23"/>
    </row>
    <row r="130" spans="5:45" ht="13">
      <c r="E130" s="39"/>
      <c r="M130" s="39"/>
      <c r="O130" s="39"/>
      <c r="P130" s="39"/>
      <c r="AQ130" s="41"/>
      <c r="AR130" s="41"/>
      <c r="AS130" s="23"/>
    </row>
    <row r="131" spans="5:45" ht="13">
      <c r="E131" s="39"/>
      <c r="M131" s="39"/>
      <c r="O131" s="39"/>
      <c r="P131" s="39"/>
      <c r="AQ131" s="41"/>
      <c r="AR131" s="41"/>
      <c r="AS131" s="23"/>
    </row>
    <row r="132" spans="5:45" ht="13">
      <c r="E132" s="39"/>
      <c r="M132" s="39"/>
      <c r="O132" s="39"/>
      <c r="P132" s="39"/>
      <c r="AQ132" s="41"/>
      <c r="AR132" s="41"/>
      <c r="AS132" s="23"/>
    </row>
    <row r="133" spans="5:45" ht="13">
      <c r="E133" s="39"/>
      <c r="M133" s="39"/>
      <c r="O133" s="39"/>
      <c r="P133" s="39"/>
      <c r="AQ133" s="41"/>
      <c r="AR133" s="41"/>
      <c r="AS133" s="23"/>
    </row>
    <row r="134" spans="5:45" ht="13">
      <c r="E134" s="39"/>
      <c r="M134" s="39"/>
      <c r="O134" s="39"/>
      <c r="P134" s="39"/>
      <c r="AQ134" s="41"/>
      <c r="AR134" s="41"/>
      <c r="AS134" s="23"/>
    </row>
    <row r="135" spans="5:45" ht="13">
      <c r="E135" s="39"/>
      <c r="M135" s="39"/>
      <c r="O135" s="39"/>
      <c r="P135" s="39"/>
      <c r="AQ135" s="41"/>
      <c r="AR135" s="41"/>
      <c r="AS135" s="23"/>
    </row>
    <row r="136" spans="5:45" ht="13">
      <c r="E136" s="39"/>
      <c r="M136" s="39"/>
      <c r="O136" s="39"/>
      <c r="P136" s="39"/>
      <c r="AQ136" s="41"/>
      <c r="AR136" s="41"/>
      <c r="AS136" s="23"/>
    </row>
    <row r="137" spans="5:45" ht="13">
      <c r="E137" s="39"/>
      <c r="M137" s="39"/>
      <c r="O137" s="39"/>
      <c r="P137" s="39"/>
      <c r="AQ137" s="41"/>
      <c r="AR137" s="41"/>
      <c r="AS137" s="23"/>
    </row>
    <row r="138" spans="5:45" ht="13">
      <c r="E138" s="39"/>
      <c r="M138" s="39"/>
      <c r="O138" s="39"/>
      <c r="P138" s="39"/>
      <c r="AQ138" s="41"/>
      <c r="AR138" s="41"/>
      <c r="AS138" s="23"/>
    </row>
    <row r="139" spans="5:45" ht="13">
      <c r="E139" s="39"/>
      <c r="M139" s="39"/>
      <c r="O139" s="39"/>
      <c r="P139" s="39"/>
      <c r="AQ139" s="41"/>
      <c r="AR139" s="41"/>
      <c r="AS139" s="23"/>
    </row>
    <row r="140" spans="5:45" ht="13">
      <c r="E140" s="39"/>
      <c r="M140" s="39"/>
      <c r="O140" s="39"/>
      <c r="P140" s="39"/>
      <c r="AQ140" s="41"/>
      <c r="AR140" s="41"/>
      <c r="AS140" s="23"/>
    </row>
    <row r="141" spans="5:45" ht="13">
      <c r="E141" s="39"/>
      <c r="M141" s="39"/>
      <c r="O141" s="39"/>
      <c r="P141" s="39"/>
      <c r="AQ141" s="41"/>
      <c r="AR141" s="41"/>
      <c r="AS141" s="23"/>
    </row>
    <row r="142" spans="5:45" ht="13">
      <c r="E142" s="39"/>
      <c r="M142" s="39"/>
      <c r="O142" s="39"/>
      <c r="P142" s="39"/>
      <c r="AQ142" s="41"/>
      <c r="AR142" s="41"/>
      <c r="AS142" s="23"/>
    </row>
    <row r="143" spans="5:45" ht="13">
      <c r="E143" s="39"/>
      <c r="M143" s="39"/>
      <c r="O143" s="39"/>
      <c r="P143" s="39"/>
      <c r="AQ143" s="41"/>
      <c r="AR143" s="41"/>
      <c r="AS143" s="23"/>
    </row>
    <row r="144" spans="5:45" ht="13">
      <c r="E144" s="39"/>
      <c r="M144" s="39"/>
      <c r="O144" s="39"/>
      <c r="P144" s="39"/>
      <c r="AQ144" s="41"/>
      <c r="AR144" s="41"/>
      <c r="AS144" s="23"/>
    </row>
    <row r="145" spans="5:45" ht="13">
      <c r="E145" s="39"/>
      <c r="M145" s="39"/>
      <c r="O145" s="39"/>
      <c r="P145" s="39"/>
      <c r="AQ145" s="41"/>
      <c r="AR145" s="41"/>
      <c r="AS145" s="23"/>
    </row>
    <row r="146" spans="5:45" ht="13">
      <c r="E146" s="39"/>
      <c r="M146" s="39"/>
      <c r="O146" s="39"/>
      <c r="P146" s="39"/>
      <c r="AQ146" s="41"/>
      <c r="AR146" s="41"/>
      <c r="AS146" s="23"/>
    </row>
    <row r="147" spans="5:45" ht="13">
      <c r="E147" s="39"/>
      <c r="M147" s="39"/>
      <c r="O147" s="39"/>
      <c r="P147" s="39"/>
      <c r="AQ147" s="41"/>
      <c r="AR147" s="41"/>
      <c r="AS147" s="23"/>
    </row>
    <row r="148" spans="5:45" ht="13">
      <c r="E148" s="39"/>
      <c r="M148" s="39"/>
      <c r="O148" s="39"/>
      <c r="P148" s="39"/>
      <c r="AQ148" s="41"/>
      <c r="AR148" s="41"/>
      <c r="AS148" s="23"/>
    </row>
    <row r="149" spans="5:45" ht="13">
      <c r="E149" s="39"/>
      <c r="M149" s="39"/>
      <c r="O149" s="39"/>
      <c r="P149" s="39"/>
      <c r="AQ149" s="41"/>
      <c r="AR149" s="41"/>
      <c r="AS149" s="23"/>
    </row>
    <row r="150" spans="5:45" ht="13">
      <c r="E150" s="39"/>
      <c r="M150" s="39"/>
      <c r="O150" s="39"/>
      <c r="P150" s="39"/>
      <c r="AQ150" s="41"/>
      <c r="AR150" s="41"/>
      <c r="AS150" s="23"/>
    </row>
    <row r="151" spans="5:45" ht="13">
      <c r="E151" s="39"/>
      <c r="M151" s="39"/>
      <c r="O151" s="39"/>
      <c r="P151" s="39"/>
      <c r="AQ151" s="41"/>
      <c r="AR151" s="41"/>
      <c r="AS151" s="23"/>
    </row>
    <row r="152" spans="5:45" ht="13">
      <c r="E152" s="39"/>
      <c r="M152" s="39"/>
      <c r="O152" s="39"/>
      <c r="P152" s="39"/>
      <c r="AQ152" s="41"/>
      <c r="AR152" s="41"/>
      <c r="AS152" s="23"/>
    </row>
    <row r="153" spans="5:45" ht="13">
      <c r="E153" s="39"/>
      <c r="M153" s="39"/>
      <c r="O153" s="39"/>
      <c r="P153" s="39"/>
      <c r="AQ153" s="41"/>
      <c r="AR153" s="41"/>
      <c r="AS153" s="23"/>
    </row>
    <row r="154" spans="5:45" ht="13">
      <c r="E154" s="39"/>
      <c r="M154" s="39"/>
      <c r="O154" s="39"/>
      <c r="P154" s="39"/>
      <c r="AQ154" s="41"/>
      <c r="AR154" s="41"/>
      <c r="AS154" s="23"/>
    </row>
    <row r="155" spans="5:45" ht="13">
      <c r="E155" s="39"/>
      <c r="M155" s="39"/>
      <c r="O155" s="39"/>
      <c r="P155" s="39"/>
      <c r="AQ155" s="41"/>
      <c r="AR155" s="41"/>
      <c r="AS155" s="23"/>
    </row>
    <row r="156" spans="5:45" ht="13">
      <c r="E156" s="39"/>
      <c r="M156" s="39"/>
      <c r="O156" s="39"/>
      <c r="P156" s="39"/>
      <c r="AQ156" s="41"/>
      <c r="AR156" s="41"/>
      <c r="AS156" s="23"/>
    </row>
    <row r="157" spans="5:45" ht="13">
      <c r="E157" s="39"/>
      <c r="M157" s="39"/>
      <c r="O157" s="39"/>
      <c r="P157" s="39"/>
      <c r="AQ157" s="41"/>
      <c r="AR157" s="41"/>
      <c r="AS157" s="23"/>
    </row>
    <row r="158" spans="5:45" ht="13">
      <c r="E158" s="39"/>
      <c r="M158" s="39"/>
      <c r="O158" s="39"/>
      <c r="P158" s="39"/>
      <c r="AQ158" s="41"/>
      <c r="AR158" s="41"/>
      <c r="AS158" s="23"/>
    </row>
    <row r="159" spans="5:45" ht="13">
      <c r="E159" s="39"/>
      <c r="M159" s="39"/>
      <c r="O159" s="39"/>
      <c r="P159" s="39"/>
      <c r="AQ159" s="41"/>
      <c r="AR159" s="41"/>
      <c r="AS159" s="23"/>
    </row>
    <row r="160" spans="5:45" ht="13">
      <c r="E160" s="39"/>
      <c r="M160" s="39"/>
      <c r="O160" s="39"/>
      <c r="P160" s="39"/>
      <c r="AQ160" s="41"/>
      <c r="AR160" s="41"/>
      <c r="AS160" s="23"/>
    </row>
    <row r="161" spans="5:45" ht="13">
      <c r="E161" s="39"/>
      <c r="M161" s="39"/>
      <c r="O161" s="39"/>
      <c r="P161" s="39"/>
      <c r="AQ161" s="41"/>
      <c r="AR161" s="41"/>
      <c r="AS161" s="23"/>
    </row>
    <row r="162" spans="5:45" ht="13">
      <c r="E162" s="39"/>
      <c r="M162" s="39"/>
      <c r="O162" s="39"/>
      <c r="P162" s="39"/>
      <c r="AQ162" s="41"/>
      <c r="AR162" s="41"/>
      <c r="AS162" s="23"/>
    </row>
    <row r="163" spans="5:45" ht="13">
      <c r="E163" s="39"/>
      <c r="M163" s="39"/>
      <c r="O163" s="39"/>
      <c r="P163" s="39"/>
      <c r="AQ163" s="41"/>
      <c r="AR163" s="41"/>
      <c r="AS163" s="23"/>
    </row>
    <row r="164" spans="5:45" ht="13">
      <c r="E164" s="39"/>
      <c r="M164" s="39"/>
      <c r="O164" s="39"/>
      <c r="P164" s="39"/>
      <c r="AQ164" s="41"/>
      <c r="AR164" s="41"/>
      <c r="AS164" s="23"/>
    </row>
    <row r="165" spans="5:45" ht="13">
      <c r="E165" s="39"/>
      <c r="M165" s="39"/>
      <c r="O165" s="39"/>
      <c r="P165" s="39"/>
      <c r="AQ165" s="41"/>
      <c r="AR165" s="41"/>
      <c r="AS165" s="23"/>
    </row>
    <row r="166" spans="5:45" ht="13">
      <c r="E166" s="39"/>
      <c r="M166" s="39"/>
      <c r="O166" s="39"/>
      <c r="P166" s="39"/>
      <c r="AQ166" s="41"/>
      <c r="AR166" s="41"/>
      <c r="AS166" s="23"/>
    </row>
    <row r="167" spans="5:45" ht="13">
      <c r="E167" s="39"/>
      <c r="M167" s="39"/>
      <c r="O167" s="39"/>
      <c r="P167" s="39"/>
      <c r="AQ167" s="41"/>
      <c r="AR167" s="41"/>
      <c r="AS167" s="23"/>
    </row>
    <row r="168" spans="5:45" ht="13">
      <c r="E168" s="39"/>
      <c r="M168" s="39"/>
      <c r="O168" s="39"/>
      <c r="P168" s="39"/>
      <c r="AQ168" s="41"/>
      <c r="AR168" s="41"/>
      <c r="AS168" s="23"/>
    </row>
    <row r="169" spans="5:45" ht="13">
      <c r="E169" s="39"/>
      <c r="M169" s="39"/>
      <c r="O169" s="39"/>
      <c r="P169" s="39"/>
      <c r="AQ169" s="41"/>
      <c r="AR169" s="41"/>
      <c r="AS169" s="23"/>
    </row>
    <row r="170" spans="5:45" ht="13">
      <c r="E170" s="39"/>
      <c r="M170" s="39"/>
      <c r="O170" s="39"/>
      <c r="P170" s="39"/>
      <c r="AQ170" s="41"/>
      <c r="AR170" s="41"/>
      <c r="AS170" s="23"/>
    </row>
    <row r="171" spans="5:45" ht="13">
      <c r="E171" s="39"/>
      <c r="M171" s="39"/>
      <c r="O171" s="39"/>
      <c r="P171" s="39"/>
      <c r="AQ171" s="41"/>
      <c r="AR171" s="41"/>
      <c r="AS171" s="23"/>
    </row>
    <row r="172" spans="5:45" ht="13">
      <c r="E172" s="39"/>
      <c r="M172" s="39"/>
      <c r="O172" s="39"/>
      <c r="P172" s="39"/>
      <c r="AQ172" s="41"/>
      <c r="AR172" s="41"/>
      <c r="AS172" s="23"/>
    </row>
    <row r="173" spans="5:45" ht="13">
      <c r="E173" s="39"/>
      <c r="M173" s="39"/>
      <c r="O173" s="39"/>
      <c r="P173" s="39"/>
      <c r="AQ173" s="41"/>
      <c r="AR173" s="41"/>
      <c r="AS173" s="23"/>
    </row>
    <row r="174" spans="5:45" ht="13">
      <c r="E174" s="39"/>
      <c r="M174" s="39"/>
      <c r="O174" s="39"/>
      <c r="P174" s="39"/>
      <c r="AQ174" s="41"/>
      <c r="AR174" s="41"/>
      <c r="AS174" s="23"/>
    </row>
    <row r="175" spans="5:45" ht="13">
      <c r="E175" s="39"/>
      <c r="M175" s="39"/>
      <c r="O175" s="39"/>
      <c r="P175" s="39"/>
      <c r="AQ175" s="41"/>
      <c r="AR175" s="41"/>
      <c r="AS175" s="23"/>
    </row>
    <row r="176" spans="5:45" ht="13">
      <c r="E176" s="39"/>
      <c r="M176" s="39"/>
      <c r="O176" s="39"/>
      <c r="P176" s="39"/>
      <c r="AQ176" s="41"/>
      <c r="AR176" s="41"/>
      <c r="AS176" s="23"/>
    </row>
    <row r="177" spans="5:45" ht="13">
      <c r="E177" s="39"/>
      <c r="M177" s="39"/>
      <c r="O177" s="39"/>
      <c r="P177" s="39"/>
      <c r="AQ177" s="41"/>
      <c r="AR177" s="41"/>
      <c r="AS177" s="23"/>
    </row>
    <row r="178" spans="5:45" ht="13">
      <c r="E178" s="39"/>
      <c r="M178" s="39"/>
      <c r="O178" s="39"/>
      <c r="P178" s="39"/>
      <c r="AQ178" s="41"/>
      <c r="AR178" s="41"/>
      <c r="AS178" s="23"/>
    </row>
    <row r="179" spans="5:45" ht="13">
      <c r="E179" s="39"/>
      <c r="M179" s="39"/>
      <c r="O179" s="39"/>
      <c r="P179" s="39"/>
      <c r="AQ179" s="41"/>
      <c r="AR179" s="41"/>
      <c r="AS179" s="23"/>
    </row>
    <row r="180" spans="5:45" ht="13">
      <c r="E180" s="39"/>
      <c r="M180" s="39"/>
      <c r="O180" s="39"/>
      <c r="P180" s="39"/>
      <c r="AQ180" s="41"/>
      <c r="AR180" s="41"/>
      <c r="AS180" s="23"/>
    </row>
    <row r="181" spans="5:45" ht="13">
      <c r="E181" s="39"/>
      <c r="M181" s="39"/>
      <c r="O181" s="39"/>
      <c r="P181" s="39"/>
      <c r="AQ181" s="41"/>
      <c r="AR181" s="41"/>
      <c r="AS181" s="23"/>
    </row>
    <row r="182" spans="5:45" ht="13">
      <c r="E182" s="39"/>
      <c r="M182" s="39"/>
      <c r="O182" s="39"/>
      <c r="P182" s="39"/>
      <c r="AQ182" s="41"/>
      <c r="AR182" s="41"/>
      <c r="AS182" s="23"/>
    </row>
    <row r="183" spans="5:45" ht="13">
      <c r="E183" s="39"/>
      <c r="M183" s="39"/>
      <c r="O183" s="39"/>
      <c r="P183" s="39"/>
      <c r="AQ183" s="41"/>
      <c r="AR183" s="41"/>
      <c r="AS183" s="23"/>
    </row>
    <row r="184" spans="5:45" ht="13">
      <c r="E184" s="39"/>
      <c r="M184" s="39"/>
      <c r="O184" s="39"/>
      <c r="P184" s="39"/>
      <c r="AQ184" s="41"/>
      <c r="AR184" s="41"/>
      <c r="AS184" s="23"/>
    </row>
    <row r="185" spans="5:45" ht="13">
      <c r="E185" s="39"/>
      <c r="M185" s="39"/>
      <c r="O185" s="39"/>
      <c r="P185" s="39"/>
      <c r="AQ185" s="41"/>
      <c r="AR185" s="41"/>
      <c r="AS185" s="23"/>
    </row>
    <row r="186" spans="5:45" ht="13">
      <c r="E186" s="39"/>
      <c r="M186" s="39"/>
      <c r="O186" s="39"/>
      <c r="P186" s="39"/>
      <c r="AQ186" s="41"/>
      <c r="AR186" s="41"/>
      <c r="AS186" s="23"/>
    </row>
    <row r="187" spans="5:45" ht="13">
      <c r="E187" s="39"/>
      <c r="M187" s="39"/>
      <c r="O187" s="39"/>
      <c r="P187" s="39"/>
      <c r="AQ187" s="41"/>
      <c r="AR187" s="41"/>
      <c r="AS187" s="23"/>
    </row>
    <row r="188" spans="5:45" ht="13">
      <c r="E188" s="39"/>
      <c r="M188" s="39"/>
      <c r="O188" s="39"/>
      <c r="P188" s="39"/>
      <c r="AQ188" s="41"/>
      <c r="AR188" s="41"/>
      <c r="AS188" s="23"/>
    </row>
    <row r="189" spans="5:45" ht="13">
      <c r="E189" s="39"/>
      <c r="M189" s="39"/>
      <c r="O189" s="39"/>
      <c r="P189" s="39"/>
      <c r="AQ189" s="41"/>
      <c r="AR189" s="41"/>
      <c r="AS189" s="23"/>
    </row>
    <row r="190" spans="5:45" ht="13">
      <c r="E190" s="39"/>
      <c r="M190" s="39"/>
      <c r="O190" s="39"/>
      <c r="P190" s="39"/>
      <c r="AQ190" s="41"/>
      <c r="AR190" s="41"/>
      <c r="AS190" s="23"/>
    </row>
    <row r="191" spans="5:45" ht="13">
      <c r="E191" s="39"/>
      <c r="M191" s="39"/>
      <c r="O191" s="39"/>
      <c r="P191" s="39"/>
      <c r="AQ191" s="41"/>
      <c r="AR191" s="41"/>
      <c r="AS191" s="23"/>
    </row>
    <row r="192" spans="5:45" ht="13">
      <c r="E192" s="39"/>
      <c r="M192" s="39"/>
      <c r="O192" s="39"/>
      <c r="P192" s="39"/>
      <c r="AQ192" s="41"/>
      <c r="AR192" s="41"/>
      <c r="AS192" s="23"/>
    </row>
    <row r="193" spans="5:45" ht="13">
      <c r="E193" s="39"/>
      <c r="M193" s="39"/>
      <c r="O193" s="39"/>
      <c r="P193" s="39"/>
      <c r="AQ193" s="41"/>
      <c r="AR193" s="41"/>
      <c r="AS193" s="23"/>
    </row>
    <row r="194" spans="5:45" ht="13">
      <c r="E194" s="39"/>
      <c r="M194" s="39"/>
      <c r="O194" s="39"/>
      <c r="P194" s="39"/>
      <c r="AQ194" s="41"/>
      <c r="AR194" s="41"/>
      <c r="AS194" s="23"/>
    </row>
    <row r="195" spans="5:45" ht="13">
      <c r="E195" s="39"/>
      <c r="M195" s="39"/>
      <c r="O195" s="39"/>
      <c r="P195" s="39"/>
      <c r="AQ195" s="41"/>
      <c r="AR195" s="41"/>
      <c r="AS195" s="23"/>
    </row>
    <row r="196" spans="5:45" ht="13">
      <c r="E196" s="39"/>
      <c r="M196" s="39"/>
      <c r="O196" s="39"/>
      <c r="P196" s="39"/>
      <c r="AQ196" s="41"/>
      <c r="AR196" s="41"/>
      <c r="AS196" s="23"/>
    </row>
    <row r="197" spans="5:45" ht="13">
      <c r="E197" s="39"/>
      <c r="M197" s="39"/>
      <c r="O197" s="39"/>
      <c r="P197" s="39"/>
      <c r="AQ197" s="41"/>
      <c r="AR197" s="41"/>
      <c r="AS197" s="23"/>
    </row>
    <row r="198" spans="5:45" ht="13">
      <c r="E198" s="39"/>
      <c r="M198" s="39"/>
      <c r="O198" s="39"/>
      <c r="P198" s="39"/>
      <c r="AQ198" s="41"/>
      <c r="AR198" s="41"/>
      <c r="AS198" s="23"/>
    </row>
    <row r="199" spans="5:45" ht="13">
      <c r="E199" s="39"/>
      <c r="M199" s="39"/>
      <c r="O199" s="39"/>
      <c r="P199" s="39"/>
      <c r="AQ199" s="41"/>
      <c r="AR199" s="41"/>
      <c r="AS199" s="23"/>
    </row>
    <row r="200" spans="5:45" ht="13">
      <c r="E200" s="39"/>
      <c r="M200" s="39"/>
      <c r="O200" s="39"/>
      <c r="P200" s="39"/>
      <c r="AQ200" s="41"/>
      <c r="AR200" s="41"/>
      <c r="AS200" s="23"/>
    </row>
    <row r="201" spans="5:45" ht="13">
      <c r="E201" s="39"/>
      <c r="M201" s="39"/>
      <c r="O201" s="39"/>
      <c r="P201" s="39"/>
      <c r="AQ201" s="41"/>
      <c r="AR201" s="41"/>
      <c r="AS201" s="23"/>
    </row>
    <row r="202" spans="5:45" ht="13">
      <c r="E202" s="39"/>
      <c r="M202" s="39"/>
      <c r="O202" s="39"/>
      <c r="P202" s="39"/>
      <c r="AQ202" s="41"/>
      <c r="AR202" s="41"/>
      <c r="AS202" s="23"/>
    </row>
    <row r="203" spans="5:45" ht="13">
      <c r="E203" s="39"/>
      <c r="M203" s="39"/>
      <c r="O203" s="39"/>
      <c r="P203" s="39"/>
      <c r="AQ203" s="41"/>
      <c r="AR203" s="41"/>
      <c r="AS203" s="23"/>
    </row>
    <row r="204" spans="5:45" ht="13">
      <c r="E204" s="39"/>
      <c r="M204" s="39"/>
      <c r="O204" s="39"/>
      <c r="P204" s="39"/>
      <c r="AQ204" s="41"/>
      <c r="AR204" s="41"/>
      <c r="AS204" s="23"/>
    </row>
    <row r="205" spans="5:45" ht="13">
      <c r="E205" s="39"/>
      <c r="M205" s="39"/>
      <c r="O205" s="39"/>
      <c r="P205" s="39"/>
      <c r="AQ205" s="41"/>
      <c r="AR205" s="41"/>
      <c r="AS205" s="23"/>
    </row>
    <row r="206" spans="5:45" ht="13">
      <c r="E206" s="39"/>
      <c r="M206" s="39"/>
      <c r="O206" s="39"/>
      <c r="P206" s="39"/>
      <c r="AQ206" s="41"/>
      <c r="AR206" s="41"/>
      <c r="AS206" s="23"/>
    </row>
    <row r="207" spans="5:45" ht="13">
      <c r="E207" s="39"/>
      <c r="M207" s="39"/>
      <c r="O207" s="39"/>
      <c r="P207" s="39"/>
      <c r="AQ207" s="41"/>
      <c r="AR207" s="41"/>
      <c r="AS207" s="23"/>
    </row>
    <row r="208" spans="5:45" ht="13">
      <c r="E208" s="39"/>
      <c r="M208" s="39"/>
      <c r="O208" s="39"/>
      <c r="P208" s="39"/>
      <c r="AQ208" s="41"/>
      <c r="AR208" s="41"/>
      <c r="AS208" s="23"/>
    </row>
    <row r="209" spans="5:45" ht="13">
      <c r="E209" s="39"/>
      <c r="M209" s="39"/>
      <c r="O209" s="39"/>
      <c r="P209" s="39"/>
      <c r="AQ209" s="41"/>
      <c r="AR209" s="41"/>
      <c r="AS209" s="23"/>
    </row>
    <row r="210" spans="5:45" ht="13">
      <c r="E210" s="39"/>
      <c r="M210" s="39"/>
      <c r="O210" s="39"/>
      <c r="P210" s="39"/>
      <c r="AQ210" s="41"/>
      <c r="AR210" s="41"/>
      <c r="AS210" s="23"/>
    </row>
    <row r="211" spans="5:45" ht="13">
      <c r="E211" s="39"/>
      <c r="M211" s="39"/>
      <c r="O211" s="39"/>
      <c r="P211" s="39"/>
      <c r="AQ211" s="41"/>
      <c r="AR211" s="41"/>
      <c r="AS211" s="23"/>
    </row>
    <row r="212" spans="5:45" ht="13">
      <c r="E212" s="39"/>
      <c r="M212" s="39"/>
      <c r="O212" s="39"/>
      <c r="P212" s="39"/>
      <c r="AQ212" s="41"/>
      <c r="AR212" s="41"/>
      <c r="AS212" s="23"/>
    </row>
    <row r="213" spans="5:45" ht="13">
      <c r="E213" s="39"/>
      <c r="M213" s="39"/>
      <c r="O213" s="39"/>
      <c r="P213" s="39"/>
      <c r="AQ213" s="41"/>
      <c r="AR213" s="41"/>
      <c r="AS213" s="23"/>
    </row>
    <row r="214" spans="5:45" ht="13">
      <c r="E214" s="39"/>
      <c r="M214" s="39"/>
      <c r="O214" s="39"/>
      <c r="P214" s="39"/>
      <c r="AQ214" s="41"/>
      <c r="AR214" s="41"/>
      <c r="AS214" s="23"/>
    </row>
    <row r="215" spans="5:45" ht="13">
      <c r="E215" s="39"/>
      <c r="M215" s="39"/>
      <c r="O215" s="39"/>
      <c r="P215" s="39"/>
      <c r="AQ215" s="41"/>
      <c r="AR215" s="41"/>
      <c r="AS215" s="23"/>
    </row>
    <row r="216" spans="5:45" ht="13">
      <c r="E216" s="39"/>
      <c r="M216" s="39"/>
      <c r="O216" s="39"/>
      <c r="P216" s="39"/>
      <c r="AQ216" s="41"/>
      <c r="AR216" s="41"/>
      <c r="AS216" s="23"/>
    </row>
    <row r="217" spans="5:45" ht="13">
      <c r="E217" s="39"/>
      <c r="M217" s="39"/>
      <c r="O217" s="39"/>
      <c r="P217" s="39"/>
      <c r="AQ217" s="41"/>
      <c r="AR217" s="41"/>
      <c r="AS217" s="23"/>
    </row>
    <row r="218" spans="5:45" ht="13">
      <c r="E218" s="39"/>
      <c r="M218" s="39"/>
      <c r="O218" s="39"/>
      <c r="P218" s="39"/>
      <c r="AQ218" s="41"/>
      <c r="AR218" s="41"/>
      <c r="AS218" s="23"/>
    </row>
    <row r="219" spans="5:45" ht="13">
      <c r="E219" s="39"/>
      <c r="M219" s="39"/>
      <c r="O219" s="39"/>
      <c r="P219" s="39"/>
      <c r="AQ219" s="41"/>
      <c r="AR219" s="41"/>
      <c r="AS219" s="23"/>
    </row>
    <row r="220" spans="5:45" ht="13">
      <c r="E220" s="39"/>
      <c r="M220" s="39"/>
      <c r="O220" s="39"/>
      <c r="P220" s="39"/>
      <c r="AQ220" s="41"/>
      <c r="AR220" s="41"/>
      <c r="AS220" s="23"/>
    </row>
    <row r="221" spans="5:45" ht="13">
      <c r="E221" s="39"/>
      <c r="M221" s="39"/>
      <c r="O221" s="39"/>
      <c r="P221" s="39"/>
      <c r="AQ221" s="41"/>
      <c r="AR221" s="41"/>
      <c r="AS221" s="23"/>
    </row>
    <row r="222" spans="5:45" ht="13">
      <c r="E222" s="39"/>
      <c r="M222" s="39"/>
      <c r="O222" s="39"/>
      <c r="P222" s="39"/>
      <c r="AQ222" s="41"/>
      <c r="AR222" s="41"/>
      <c r="AS222" s="23"/>
    </row>
    <row r="223" spans="5:45" ht="13">
      <c r="E223" s="39"/>
      <c r="M223" s="39"/>
      <c r="O223" s="39"/>
      <c r="P223" s="39"/>
      <c r="AQ223" s="41"/>
      <c r="AR223" s="41"/>
      <c r="AS223" s="23"/>
    </row>
    <row r="224" spans="5:45" ht="13">
      <c r="E224" s="39"/>
      <c r="M224" s="39"/>
      <c r="O224" s="39"/>
      <c r="P224" s="39"/>
      <c r="AQ224" s="41"/>
      <c r="AR224" s="41"/>
      <c r="AS224" s="23"/>
    </row>
    <row r="225" spans="5:45" ht="13">
      <c r="E225" s="39"/>
      <c r="M225" s="39"/>
      <c r="O225" s="39"/>
      <c r="P225" s="39"/>
      <c r="AQ225" s="41"/>
      <c r="AR225" s="41"/>
      <c r="AS225" s="23"/>
    </row>
    <row r="226" spans="5:45" ht="13">
      <c r="E226" s="39"/>
      <c r="M226" s="39"/>
      <c r="O226" s="39"/>
      <c r="P226" s="39"/>
      <c r="AQ226" s="41"/>
      <c r="AR226" s="41"/>
      <c r="AS226" s="23"/>
    </row>
    <row r="227" spans="5:45" ht="13">
      <c r="E227" s="39"/>
      <c r="M227" s="39"/>
      <c r="O227" s="39"/>
      <c r="P227" s="39"/>
      <c r="AQ227" s="41"/>
      <c r="AR227" s="41"/>
      <c r="AS227" s="23"/>
    </row>
    <row r="228" spans="5:45" ht="13">
      <c r="E228" s="39"/>
      <c r="M228" s="39"/>
      <c r="O228" s="39"/>
      <c r="P228" s="39"/>
      <c r="AQ228" s="41"/>
      <c r="AR228" s="41"/>
      <c r="AS228" s="23"/>
    </row>
    <row r="229" spans="5:45" ht="13">
      <c r="E229" s="39"/>
      <c r="M229" s="39"/>
      <c r="O229" s="39"/>
      <c r="P229" s="39"/>
      <c r="AQ229" s="41"/>
      <c r="AR229" s="41"/>
      <c r="AS229" s="23"/>
    </row>
    <row r="230" spans="5:45" ht="13">
      <c r="E230" s="39"/>
      <c r="M230" s="39"/>
      <c r="O230" s="39"/>
      <c r="P230" s="39"/>
      <c r="AQ230" s="41"/>
      <c r="AR230" s="41"/>
      <c r="AS230" s="23"/>
    </row>
    <row r="231" spans="5:45" ht="13">
      <c r="E231" s="39"/>
      <c r="M231" s="39"/>
      <c r="O231" s="39"/>
      <c r="P231" s="39"/>
      <c r="AQ231" s="41"/>
      <c r="AR231" s="41"/>
      <c r="AS231" s="23"/>
    </row>
    <row r="232" spans="5:45" ht="13">
      <c r="E232" s="39"/>
      <c r="M232" s="39"/>
      <c r="O232" s="39"/>
      <c r="P232" s="39"/>
      <c r="AQ232" s="41"/>
      <c r="AR232" s="41"/>
      <c r="AS232" s="23"/>
    </row>
    <row r="233" spans="5:45" ht="13">
      <c r="E233" s="39"/>
      <c r="M233" s="39"/>
      <c r="O233" s="39"/>
      <c r="P233" s="39"/>
      <c r="AQ233" s="41"/>
      <c r="AR233" s="41"/>
      <c r="AS233" s="23"/>
    </row>
    <row r="234" spans="5:45" ht="13">
      <c r="E234" s="39"/>
      <c r="M234" s="39"/>
      <c r="O234" s="39"/>
      <c r="P234" s="39"/>
      <c r="AQ234" s="41"/>
      <c r="AR234" s="41"/>
      <c r="AS234" s="23"/>
    </row>
    <row r="235" spans="5:45" ht="13">
      <c r="E235" s="39"/>
      <c r="M235" s="39"/>
      <c r="O235" s="39"/>
      <c r="P235" s="39"/>
      <c r="AQ235" s="41"/>
      <c r="AR235" s="41"/>
      <c r="AS235" s="23"/>
    </row>
    <row r="236" spans="5:45" ht="13">
      <c r="E236" s="39"/>
      <c r="M236" s="39"/>
      <c r="O236" s="39"/>
      <c r="P236" s="39"/>
      <c r="AQ236" s="41"/>
      <c r="AR236" s="41"/>
      <c r="AS236" s="23"/>
    </row>
    <row r="237" spans="5:45" ht="13">
      <c r="E237" s="39"/>
      <c r="M237" s="39"/>
      <c r="O237" s="39"/>
      <c r="P237" s="39"/>
      <c r="AQ237" s="41"/>
      <c r="AR237" s="41"/>
      <c r="AS237" s="23"/>
    </row>
    <row r="238" spans="5:45" ht="13">
      <c r="E238" s="39"/>
      <c r="M238" s="39"/>
      <c r="O238" s="39"/>
      <c r="P238" s="39"/>
      <c r="AQ238" s="41"/>
      <c r="AR238" s="41"/>
      <c r="AS238" s="23"/>
    </row>
    <row r="239" spans="5:45" ht="13">
      <c r="E239" s="39"/>
      <c r="M239" s="39"/>
      <c r="O239" s="39"/>
      <c r="P239" s="39"/>
      <c r="AQ239" s="41"/>
      <c r="AR239" s="41"/>
      <c r="AS239" s="23"/>
    </row>
    <row r="240" spans="5:45" ht="13">
      <c r="E240" s="39"/>
      <c r="M240" s="39"/>
      <c r="O240" s="39"/>
      <c r="P240" s="39"/>
      <c r="AQ240" s="41"/>
      <c r="AR240" s="41"/>
      <c r="AS240" s="23"/>
    </row>
    <row r="241" spans="5:45" ht="13">
      <c r="E241" s="39"/>
      <c r="M241" s="39"/>
      <c r="O241" s="39"/>
      <c r="P241" s="39"/>
      <c r="AQ241" s="41"/>
      <c r="AR241" s="41"/>
      <c r="AS241" s="23"/>
    </row>
    <row r="242" spans="5:45" ht="13">
      <c r="E242" s="39"/>
      <c r="M242" s="39"/>
      <c r="O242" s="39"/>
      <c r="P242" s="39"/>
      <c r="AQ242" s="41"/>
      <c r="AR242" s="41"/>
      <c r="AS242" s="23"/>
    </row>
    <row r="243" spans="5:45" ht="13">
      <c r="E243" s="39"/>
      <c r="M243" s="39"/>
      <c r="O243" s="39"/>
      <c r="P243" s="39"/>
      <c r="AQ243" s="41"/>
      <c r="AR243" s="41"/>
      <c r="AS243" s="23"/>
    </row>
    <row r="244" spans="5:45" ht="13">
      <c r="E244" s="39"/>
      <c r="M244" s="39"/>
      <c r="O244" s="39"/>
      <c r="P244" s="39"/>
      <c r="AQ244" s="41"/>
      <c r="AR244" s="41"/>
      <c r="AS244" s="23"/>
    </row>
    <row r="245" spans="5:45" ht="13">
      <c r="E245" s="39"/>
      <c r="M245" s="39"/>
      <c r="O245" s="39"/>
      <c r="P245" s="39"/>
      <c r="AQ245" s="41"/>
      <c r="AR245" s="41"/>
      <c r="AS245" s="23"/>
    </row>
    <row r="246" spans="5:45" ht="13">
      <c r="E246" s="39"/>
      <c r="M246" s="39"/>
      <c r="O246" s="39"/>
      <c r="P246" s="39"/>
      <c r="AQ246" s="41"/>
      <c r="AR246" s="41"/>
      <c r="AS246" s="23"/>
    </row>
    <row r="247" spans="5:45" ht="13">
      <c r="E247" s="39"/>
      <c r="M247" s="39"/>
      <c r="O247" s="39"/>
      <c r="P247" s="39"/>
      <c r="AQ247" s="41"/>
      <c r="AR247" s="41"/>
      <c r="AS247" s="23"/>
    </row>
    <row r="248" spans="5:45" ht="13">
      <c r="E248" s="39"/>
      <c r="M248" s="39"/>
      <c r="O248" s="39"/>
      <c r="P248" s="39"/>
      <c r="AQ248" s="41"/>
      <c r="AR248" s="41"/>
      <c r="AS248" s="23"/>
    </row>
    <row r="249" spans="5:45" ht="13">
      <c r="E249" s="39"/>
      <c r="M249" s="39"/>
      <c r="O249" s="39"/>
      <c r="P249" s="39"/>
      <c r="AQ249" s="41"/>
      <c r="AR249" s="41"/>
      <c r="AS249" s="23"/>
    </row>
    <row r="250" spans="5:45" ht="13">
      <c r="E250" s="39"/>
      <c r="M250" s="39"/>
      <c r="O250" s="39"/>
      <c r="P250" s="39"/>
      <c r="AQ250" s="41"/>
      <c r="AR250" s="41"/>
      <c r="AS250" s="23"/>
    </row>
    <row r="251" spans="5:45" ht="13">
      <c r="E251" s="39"/>
      <c r="M251" s="39"/>
      <c r="O251" s="39"/>
      <c r="P251" s="39"/>
      <c r="AQ251" s="41"/>
      <c r="AR251" s="41"/>
      <c r="AS251" s="23"/>
    </row>
    <row r="252" spans="5:45" ht="13">
      <c r="E252" s="39"/>
      <c r="M252" s="39"/>
      <c r="O252" s="39"/>
      <c r="P252" s="39"/>
      <c r="AQ252" s="41"/>
      <c r="AR252" s="41"/>
      <c r="AS252" s="23"/>
    </row>
    <row r="253" spans="5:45" ht="13">
      <c r="E253" s="39"/>
      <c r="M253" s="39"/>
      <c r="O253" s="39"/>
      <c r="P253" s="39"/>
      <c r="AQ253" s="41"/>
      <c r="AR253" s="41"/>
      <c r="AS253" s="23"/>
    </row>
    <row r="254" spans="5:45" ht="13">
      <c r="E254" s="39"/>
      <c r="M254" s="39"/>
      <c r="O254" s="39"/>
      <c r="P254" s="39"/>
      <c r="AQ254" s="41"/>
      <c r="AR254" s="41"/>
      <c r="AS254" s="23"/>
    </row>
    <row r="255" spans="5:45" ht="13">
      <c r="E255" s="39"/>
      <c r="M255" s="39"/>
      <c r="O255" s="39"/>
      <c r="P255" s="39"/>
      <c r="AQ255" s="41"/>
      <c r="AR255" s="41"/>
      <c r="AS255" s="23"/>
    </row>
    <row r="256" spans="5:45" ht="13">
      <c r="E256" s="39"/>
      <c r="M256" s="39"/>
      <c r="O256" s="39"/>
      <c r="P256" s="39"/>
      <c r="AQ256" s="41"/>
      <c r="AR256" s="41"/>
      <c r="AS256" s="23"/>
    </row>
    <row r="257" spans="5:45" ht="13">
      <c r="E257" s="39"/>
      <c r="M257" s="39"/>
      <c r="O257" s="39"/>
      <c r="P257" s="39"/>
      <c r="AQ257" s="41"/>
      <c r="AR257" s="41"/>
      <c r="AS257" s="23"/>
    </row>
    <row r="258" spans="5:45" ht="13">
      <c r="E258" s="39"/>
      <c r="M258" s="39"/>
      <c r="O258" s="39"/>
      <c r="P258" s="39"/>
      <c r="AQ258" s="41"/>
      <c r="AR258" s="41"/>
      <c r="AS258" s="23"/>
    </row>
    <row r="259" spans="5:45" ht="13">
      <c r="E259" s="39"/>
      <c r="M259" s="39"/>
      <c r="O259" s="39"/>
      <c r="P259" s="39"/>
      <c r="AQ259" s="41"/>
      <c r="AR259" s="41"/>
      <c r="AS259" s="23"/>
    </row>
    <row r="260" spans="5:45" ht="13">
      <c r="E260" s="39"/>
      <c r="M260" s="39"/>
      <c r="O260" s="39"/>
      <c r="P260" s="39"/>
      <c r="AQ260" s="41"/>
      <c r="AR260" s="41"/>
      <c r="AS260" s="23"/>
    </row>
    <row r="261" spans="5:45" ht="13">
      <c r="E261" s="39"/>
      <c r="M261" s="39"/>
      <c r="O261" s="39"/>
      <c r="P261" s="39"/>
      <c r="AQ261" s="41"/>
      <c r="AR261" s="41"/>
      <c r="AS261" s="23"/>
    </row>
    <row r="262" spans="5:45" ht="13">
      <c r="E262" s="39"/>
      <c r="M262" s="39"/>
      <c r="O262" s="39"/>
      <c r="P262" s="39"/>
      <c r="AQ262" s="41"/>
      <c r="AR262" s="41"/>
      <c r="AS262" s="23"/>
    </row>
    <row r="263" spans="5:45" ht="13">
      <c r="E263" s="39"/>
      <c r="M263" s="39"/>
      <c r="O263" s="39"/>
      <c r="P263" s="39"/>
      <c r="AQ263" s="41"/>
      <c r="AR263" s="41"/>
      <c r="AS263" s="23"/>
    </row>
    <row r="264" spans="5:45" ht="13">
      <c r="E264" s="39"/>
      <c r="M264" s="39"/>
      <c r="O264" s="39"/>
      <c r="P264" s="39"/>
      <c r="AQ264" s="41"/>
      <c r="AR264" s="41"/>
      <c r="AS264" s="23"/>
    </row>
    <row r="265" spans="5:45" ht="13">
      <c r="E265" s="39"/>
      <c r="M265" s="39"/>
      <c r="O265" s="39"/>
      <c r="P265" s="39"/>
      <c r="AQ265" s="41"/>
      <c r="AR265" s="41"/>
      <c r="AS265" s="23"/>
    </row>
    <row r="266" spans="5:45" ht="13">
      <c r="E266" s="39"/>
      <c r="M266" s="39"/>
      <c r="O266" s="39"/>
      <c r="P266" s="39"/>
      <c r="AQ266" s="41"/>
      <c r="AR266" s="41"/>
      <c r="AS266" s="23"/>
    </row>
    <row r="267" spans="5:45" ht="13">
      <c r="E267" s="39"/>
      <c r="M267" s="39"/>
      <c r="O267" s="39"/>
      <c r="P267" s="39"/>
      <c r="AQ267" s="41"/>
      <c r="AR267" s="41"/>
      <c r="AS267" s="23"/>
    </row>
    <row r="268" spans="5:45" ht="13">
      <c r="E268" s="39"/>
      <c r="M268" s="39"/>
      <c r="O268" s="39"/>
      <c r="P268" s="39"/>
      <c r="AQ268" s="41"/>
      <c r="AR268" s="41"/>
      <c r="AS268" s="23"/>
    </row>
    <row r="269" spans="5:45" ht="13">
      <c r="E269" s="39"/>
      <c r="M269" s="39"/>
      <c r="O269" s="39"/>
      <c r="P269" s="39"/>
      <c r="AQ269" s="41"/>
      <c r="AR269" s="41"/>
      <c r="AS269" s="23"/>
    </row>
    <row r="270" spans="5:45" ht="13">
      <c r="E270" s="39"/>
      <c r="M270" s="39"/>
      <c r="O270" s="39"/>
      <c r="P270" s="39"/>
      <c r="AQ270" s="41"/>
      <c r="AR270" s="41"/>
      <c r="AS270" s="23"/>
    </row>
    <row r="271" spans="5:45" ht="13">
      <c r="E271" s="39"/>
      <c r="M271" s="39"/>
      <c r="O271" s="39"/>
      <c r="P271" s="39"/>
      <c r="AQ271" s="41"/>
      <c r="AR271" s="41"/>
      <c r="AS271" s="23"/>
    </row>
    <row r="272" spans="5:45" ht="13">
      <c r="E272" s="39"/>
      <c r="M272" s="39"/>
      <c r="O272" s="39"/>
      <c r="P272" s="39"/>
      <c r="AQ272" s="41"/>
      <c r="AR272" s="41"/>
      <c r="AS272" s="23"/>
    </row>
    <row r="273" spans="5:45" ht="13">
      <c r="E273" s="39"/>
      <c r="M273" s="39"/>
      <c r="O273" s="39"/>
      <c r="P273" s="39"/>
      <c r="AQ273" s="41"/>
      <c r="AR273" s="41"/>
      <c r="AS273" s="23"/>
    </row>
    <row r="274" spans="5:45" ht="13">
      <c r="E274" s="39"/>
      <c r="M274" s="39"/>
      <c r="O274" s="39"/>
      <c r="P274" s="39"/>
      <c r="AQ274" s="41"/>
      <c r="AR274" s="41"/>
      <c r="AS274" s="23"/>
    </row>
    <row r="275" spans="5:45" ht="13">
      <c r="E275" s="39"/>
      <c r="M275" s="39"/>
      <c r="O275" s="39"/>
      <c r="P275" s="39"/>
      <c r="AQ275" s="41"/>
      <c r="AR275" s="41"/>
      <c r="AS275" s="23"/>
    </row>
    <row r="276" spans="5:45" ht="13">
      <c r="E276" s="39"/>
      <c r="M276" s="39"/>
      <c r="O276" s="39"/>
      <c r="P276" s="39"/>
      <c r="AQ276" s="41"/>
      <c r="AR276" s="41"/>
      <c r="AS276" s="23"/>
    </row>
    <row r="277" spans="5:45" ht="13">
      <c r="E277" s="39"/>
      <c r="M277" s="39"/>
      <c r="O277" s="39"/>
      <c r="P277" s="39"/>
      <c r="AQ277" s="41"/>
      <c r="AR277" s="41"/>
      <c r="AS277" s="23"/>
    </row>
    <row r="278" spans="5:45" ht="13">
      <c r="E278" s="39"/>
      <c r="M278" s="39"/>
      <c r="O278" s="39"/>
      <c r="P278" s="39"/>
      <c r="AQ278" s="41"/>
      <c r="AR278" s="41"/>
      <c r="AS278" s="23"/>
    </row>
    <row r="279" spans="5:45" ht="13">
      <c r="E279" s="39"/>
      <c r="M279" s="39"/>
      <c r="O279" s="39"/>
      <c r="P279" s="39"/>
      <c r="AQ279" s="41"/>
      <c r="AR279" s="41"/>
      <c r="AS279" s="23"/>
    </row>
    <row r="280" spans="5:45" ht="13">
      <c r="E280" s="39"/>
      <c r="M280" s="39"/>
      <c r="O280" s="39"/>
      <c r="P280" s="39"/>
      <c r="AQ280" s="41"/>
      <c r="AR280" s="41"/>
      <c r="AS280" s="23"/>
    </row>
    <row r="281" spans="5:45" ht="13">
      <c r="E281" s="39"/>
      <c r="M281" s="39"/>
      <c r="O281" s="39"/>
      <c r="P281" s="39"/>
      <c r="AQ281" s="41"/>
      <c r="AR281" s="41"/>
      <c r="AS281" s="23"/>
    </row>
    <row r="282" spans="5:45" ht="13">
      <c r="E282" s="39"/>
      <c r="M282" s="39"/>
      <c r="O282" s="39"/>
      <c r="P282" s="39"/>
      <c r="AQ282" s="41"/>
      <c r="AR282" s="41"/>
      <c r="AS282" s="23"/>
    </row>
    <row r="283" spans="5:45" ht="13">
      <c r="E283" s="39"/>
      <c r="M283" s="39"/>
      <c r="O283" s="39"/>
      <c r="P283" s="39"/>
      <c r="AQ283" s="41"/>
      <c r="AR283" s="41"/>
      <c r="AS283" s="23"/>
    </row>
    <row r="284" spans="5:45" ht="13">
      <c r="E284" s="39"/>
      <c r="M284" s="39"/>
      <c r="O284" s="39"/>
      <c r="P284" s="39"/>
      <c r="AQ284" s="41"/>
      <c r="AR284" s="41"/>
      <c r="AS284" s="23"/>
    </row>
    <row r="285" spans="5:45" ht="13">
      <c r="E285" s="39"/>
      <c r="M285" s="39"/>
      <c r="O285" s="39"/>
      <c r="P285" s="39"/>
      <c r="AQ285" s="41"/>
      <c r="AR285" s="41"/>
      <c r="AS285" s="23"/>
    </row>
    <row r="286" spans="5:45" ht="13">
      <c r="E286" s="39"/>
      <c r="M286" s="39"/>
      <c r="O286" s="39"/>
      <c r="P286" s="39"/>
      <c r="AQ286" s="41"/>
      <c r="AR286" s="41"/>
      <c r="AS286" s="23"/>
    </row>
    <row r="287" spans="5:45" ht="13">
      <c r="E287" s="39"/>
      <c r="M287" s="39"/>
      <c r="O287" s="39"/>
      <c r="P287" s="39"/>
      <c r="AQ287" s="41"/>
      <c r="AR287" s="41"/>
      <c r="AS287" s="23"/>
    </row>
    <row r="288" spans="5:45" ht="13">
      <c r="E288" s="39"/>
      <c r="M288" s="39"/>
      <c r="O288" s="39"/>
      <c r="P288" s="39"/>
      <c r="AQ288" s="41"/>
      <c r="AR288" s="41"/>
      <c r="AS288" s="23"/>
    </row>
    <row r="289" spans="5:45" ht="13">
      <c r="E289" s="39"/>
      <c r="M289" s="39"/>
      <c r="O289" s="39"/>
      <c r="P289" s="39"/>
      <c r="AQ289" s="41"/>
      <c r="AR289" s="41"/>
      <c r="AS289" s="23"/>
    </row>
    <row r="290" spans="5:45" ht="13">
      <c r="E290" s="39"/>
      <c r="M290" s="39"/>
      <c r="O290" s="39"/>
      <c r="P290" s="39"/>
      <c r="AQ290" s="41"/>
      <c r="AR290" s="41"/>
      <c r="AS290" s="23"/>
    </row>
    <row r="291" spans="5:45" ht="13">
      <c r="E291" s="39"/>
      <c r="M291" s="39"/>
      <c r="O291" s="39"/>
      <c r="P291" s="39"/>
      <c r="AQ291" s="41"/>
      <c r="AR291" s="41"/>
      <c r="AS291" s="23"/>
    </row>
    <row r="292" spans="5:45" ht="13">
      <c r="E292" s="39"/>
      <c r="M292" s="39"/>
      <c r="O292" s="39"/>
      <c r="P292" s="39"/>
      <c r="AQ292" s="41"/>
      <c r="AR292" s="41"/>
      <c r="AS292" s="23"/>
    </row>
    <row r="293" spans="5:45" ht="13">
      <c r="E293" s="39"/>
      <c r="M293" s="39"/>
      <c r="O293" s="39"/>
      <c r="P293" s="39"/>
      <c r="AQ293" s="41"/>
      <c r="AR293" s="41"/>
      <c r="AS293" s="23"/>
    </row>
    <row r="294" spans="5:45" ht="13">
      <c r="E294" s="39"/>
      <c r="M294" s="39"/>
      <c r="O294" s="39"/>
      <c r="P294" s="39"/>
      <c r="AQ294" s="41"/>
      <c r="AR294" s="41"/>
      <c r="AS294" s="23"/>
    </row>
    <row r="295" spans="5:45" ht="13">
      <c r="E295" s="39"/>
      <c r="M295" s="39"/>
      <c r="O295" s="39"/>
      <c r="P295" s="39"/>
      <c r="AQ295" s="41"/>
      <c r="AR295" s="41"/>
      <c r="AS295" s="23"/>
    </row>
    <row r="296" spans="5:45" ht="13">
      <c r="E296" s="39"/>
      <c r="M296" s="39"/>
      <c r="O296" s="39"/>
      <c r="P296" s="39"/>
      <c r="AQ296" s="41"/>
      <c r="AR296" s="41"/>
      <c r="AS296" s="23"/>
    </row>
    <row r="297" spans="5:45" ht="13">
      <c r="E297" s="39"/>
      <c r="M297" s="39"/>
      <c r="O297" s="39"/>
      <c r="P297" s="39"/>
      <c r="AQ297" s="41"/>
      <c r="AR297" s="41"/>
      <c r="AS297" s="23"/>
    </row>
    <row r="298" spans="5:45" ht="13">
      <c r="E298" s="39"/>
      <c r="M298" s="39"/>
      <c r="O298" s="39"/>
      <c r="P298" s="39"/>
      <c r="AQ298" s="41"/>
      <c r="AR298" s="41"/>
      <c r="AS298" s="23"/>
    </row>
    <row r="299" spans="5:45" ht="13">
      <c r="E299" s="39"/>
      <c r="M299" s="39"/>
      <c r="O299" s="39"/>
      <c r="P299" s="39"/>
      <c r="AQ299" s="41"/>
      <c r="AR299" s="41"/>
      <c r="AS299" s="23"/>
    </row>
    <row r="300" spans="5:45" ht="13">
      <c r="E300" s="39"/>
      <c r="M300" s="39"/>
      <c r="O300" s="39"/>
      <c r="P300" s="39"/>
      <c r="AQ300" s="41"/>
      <c r="AR300" s="41"/>
      <c r="AS300" s="23"/>
    </row>
    <row r="301" spans="5:45" ht="13">
      <c r="E301" s="39"/>
      <c r="M301" s="39"/>
      <c r="O301" s="39"/>
      <c r="P301" s="39"/>
      <c r="AQ301" s="41"/>
      <c r="AR301" s="41"/>
      <c r="AS301" s="23"/>
    </row>
    <row r="302" spans="5:45" ht="13">
      <c r="E302" s="39"/>
      <c r="M302" s="39"/>
      <c r="O302" s="39"/>
      <c r="P302" s="39"/>
      <c r="AQ302" s="41"/>
      <c r="AR302" s="41"/>
      <c r="AS302" s="23"/>
    </row>
    <row r="303" spans="5:45" ht="13">
      <c r="E303" s="39"/>
      <c r="M303" s="39"/>
      <c r="O303" s="39"/>
      <c r="P303" s="39"/>
      <c r="AQ303" s="41"/>
      <c r="AR303" s="41"/>
      <c r="AS303" s="23"/>
    </row>
    <row r="304" spans="5:45" ht="13">
      <c r="E304" s="39"/>
      <c r="M304" s="39"/>
      <c r="O304" s="39"/>
      <c r="P304" s="39"/>
      <c r="AQ304" s="41"/>
      <c r="AR304" s="41"/>
      <c r="AS304" s="23"/>
    </row>
    <row r="305" spans="5:45" ht="13">
      <c r="E305" s="39"/>
      <c r="M305" s="39"/>
      <c r="O305" s="39"/>
      <c r="P305" s="39"/>
      <c r="AQ305" s="41"/>
      <c r="AR305" s="41"/>
      <c r="AS305" s="23"/>
    </row>
    <row r="306" spans="5:45" ht="13">
      <c r="E306" s="39"/>
      <c r="M306" s="39"/>
      <c r="O306" s="39"/>
      <c r="P306" s="39"/>
      <c r="AQ306" s="41"/>
      <c r="AR306" s="41"/>
      <c r="AS306" s="23"/>
    </row>
    <row r="307" spans="5:45" ht="13">
      <c r="E307" s="39"/>
      <c r="M307" s="39"/>
      <c r="O307" s="39"/>
      <c r="P307" s="39"/>
      <c r="AQ307" s="41"/>
      <c r="AR307" s="41"/>
      <c r="AS307" s="23"/>
    </row>
    <row r="308" spans="5:45" ht="13">
      <c r="E308" s="39"/>
      <c r="M308" s="39"/>
      <c r="O308" s="39"/>
      <c r="P308" s="39"/>
      <c r="AQ308" s="41"/>
      <c r="AR308" s="41"/>
      <c r="AS308" s="23"/>
    </row>
    <row r="309" spans="5:45" ht="13">
      <c r="E309" s="39"/>
      <c r="M309" s="39"/>
      <c r="O309" s="39"/>
      <c r="P309" s="39"/>
      <c r="AQ309" s="41"/>
      <c r="AR309" s="41"/>
      <c r="AS309" s="23"/>
    </row>
    <row r="310" spans="5:45" ht="13">
      <c r="E310" s="39"/>
      <c r="M310" s="39"/>
      <c r="O310" s="39"/>
      <c r="P310" s="39"/>
      <c r="AQ310" s="41"/>
      <c r="AR310" s="41"/>
      <c r="AS310" s="23"/>
    </row>
    <row r="311" spans="5:45" ht="13">
      <c r="E311" s="39"/>
      <c r="M311" s="39"/>
      <c r="O311" s="39"/>
      <c r="P311" s="39"/>
      <c r="AQ311" s="41"/>
      <c r="AR311" s="41"/>
      <c r="AS311" s="23"/>
    </row>
    <row r="312" spans="5:45" ht="13">
      <c r="E312" s="39"/>
      <c r="M312" s="39"/>
      <c r="O312" s="39"/>
      <c r="P312" s="39"/>
      <c r="AQ312" s="41"/>
      <c r="AR312" s="41"/>
      <c r="AS312" s="23"/>
    </row>
    <row r="313" spans="5:45" ht="13">
      <c r="E313" s="39"/>
      <c r="M313" s="39"/>
      <c r="O313" s="39"/>
      <c r="P313" s="39"/>
      <c r="AQ313" s="41"/>
      <c r="AR313" s="41"/>
      <c r="AS313" s="23"/>
    </row>
    <row r="314" spans="5:45" ht="13">
      <c r="E314" s="39"/>
      <c r="M314" s="39"/>
      <c r="O314" s="39"/>
      <c r="P314" s="39"/>
      <c r="AQ314" s="41"/>
      <c r="AR314" s="41"/>
      <c r="AS314" s="23"/>
    </row>
    <row r="315" spans="5:45" ht="13">
      <c r="E315" s="39"/>
      <c r="M315" s="39"/>
      <c r="O315" s="39"/>
      <c r="P315" s="39"/>
      <c r="AQ315" s="41"/>
      <c r="AR315" s="41"/>
      <c r="AS315" s="23"/>
    </row>
    <row r="316" spans="5:45" ht="13">
      <c r="E316" s="39"/>
      <c r="M316" s="39"/>
      <c r="O316" s="39"/>
      <c r="P316" s="39"/>
      <c r="AQ316" s="41"/>
      <c r="AR316" s="41"/>
      <c r="AS316" s="23"/>
    </row>
    <row r="317" spans="5:45" ht="13">
      <c r="E317" s="39"/>
      <c r="M317" s="39"/>
      <c r="O317" s="39"/>
      <c r="P317" s="39"/>
      <c r="AQ317" s="41"/>
      <c r="AR317" s="41"/>
      <c r="AS317" s="23"/>
    </row>
    <row r="318" spans="5:45" ht="13">
      <c r="E318" s="39"/>
      <c r="M318" s="39"/>
      <c r="O318" s="39"/>
      <c r="P318" s="39"/>
      <c r="AQ318" s="41"/>
      <c r="AR318" s="41"/>
      <c r="AS318" s="23"/>
    </row>
    <row r="319" spans="5:45" ht="13">
      <c r="E319" s="39"/>
      <c r="M319" s="39"/>
      <c r="O319" s="39"/>
      <c r="P319" s="39"/>
      <c r="AQ319" s="41"/>
      <c r="AR319" s="41"/>
      <c r="AS319" s="23"/>
    </row>
    <row r="320" spans="5:45" ht="13">
      <c r="E320" s="39"/>
      <c r="M320" s="39"/>
      <c r="O320" s="39"/>
      <c r="P320" s="39"/>
      <c r="AQ320" s="41"/>
      <c r="AR320" s="41"/>
      <c r="AS320" s="23"/>
    </row>
    <row r="321" spans="5:45" ht="13">
      <c r="E321" s="39"/>
      <c r="M321" s="39"/>
      <c r="O321" s="39"/>
      <c r="P321" s="39"/>
      <c r="AQ321" s="41"/>
      <c r="AR321" s="41"/>
      <c r="AS321" s="23"/>
    </row>
    <row r="322" spans="5:45" ht="13">
      <c r="E322" s="39"/>
      <c r="M322" s="39"/>
      <c r="O322" s="39"/>
      <c r="P322" s="39"/>
      <c r="AQ322" s="41"/>
      <c r="AR322" s="41"/>
      <c r="AS322" s="23"/>
    </row>
    <row r="323" spans="5:45" ht="13">
      <c r="E323" s="39"/>
      <c r="M323" s="39"/>
      <c r="O323" s="39"/>
      <c r="P323" s="39"/>
      <c r="AQ323" s="41"/>
      <c r="AR323" s="41"/>
      <c r="AS323" s="23"/>
    </row>
    <row r="324" spans="5:45" ht="13">
      <c r="E324" s="39"/>
      <c r="M324" s="39"/>
      <c r="O324" s="39"/>
      <c r="P324" s="39"/>
      <c r="AQ324" s="41"/>
      <c r="AR324" s="41"/>
      <c r="AS324" s="23"/>
    </row>
    <row r="325" spans="5:45" ht="13">
      <c r="E325" s="39"/>
      <c r="M325" s="39"/>
      <c r="O325" s="39"/>
      <c r="P325" s="39"/>
      <c r="AQ325" s="41"/>
      <c r="AR325" s="41"/>
      <c r="AS325" s="23"/>
    </row>
    <row r="326" spans="5:45" ht="13">
      <c r="E326" s="39"/>
      <c r="M326" s="39"/>
      <c r="O326" s="39"/>
      <c r="P326" s="39"/>
      <c r="AQ326" s="41"/>
      <c r="AR326" s="41"/>
      <c r="AS326" s="23"/>
    </row>
    <row r="327" spans="5:45" ht="13">
      <c r="E327" s="39"/>
      <c r="M327" s="39"/>
      <c r="O327" s="39"/>
      <c r="P327" s="39"/>
      <c r="AQ327" s="41"/>
      <c r="AR327" s="41"/>
      <c r="AS327" s="23"/>
    </row>
    <row r="328" spans="5:45" ht="13">
      <c r="E328" s="39"/>
      <c r="M328" s="39"/>
      <c r="O328" s="39"/>
      <c r="P328" s="39"/>
      <c r="AQ328" s="41"/>
      <c r="AR328" s="41"/>
      <c r="AS328" s="23"/>
    </row>
    <row r="329" spans="5:45" ht="13">
      <c r="E329" s="39"/>
      <c r="M329" s="39"/>
      <c r="O329" s="39"/>
      <c r="P329" s="39"/>
      <c r="AQ329" s="41"/>
      <c r="AR329" s="41"/>
      <c r="AS329" s="23"/>
    </row>
    <row r="330" spans="5:45" ht="13">
      <c r="E330" s="39"/>
      <c r="M330" s="39"/>
      <c r="O330" s="39"/>
      <c r="P330" s="39"/>
      <c r="AQ330" s="41"/>
      <c r="AR330" s="41"/>
      <c r="AS330" s="23"/>
    </row>
    <row r="331" spans="5:45" ht="13">
      <c r="E331" s="39"/>
      <c r="M331" s="39"/>
      <c r="O331" s="39"/>
      <c r="P331" s="39"/>
      <c r="AQ331" s="41"/>
      <c r="AR331" s="41"/>
      <c r="AS331" s="23"/>
    </row>
    <row r="332" spans="5:45" ht="13">
      <c r="E332" s="39"/>
      <c r="M332" s="39"/>
      <c r="O332" s="39"/>
      <c r="P332" s="39"/>
      <c r="AQ332" s="41"/>
      <c r="AR332" s="41"/>
      <c r="AS332" s="23"/>
    </row>
    <row r="333" spans="5:45" ht="13">
      <c r="E333" s="39"/>
      <c r="M333" s="39"/>
      <c r="O333" s="39"/>
      <c r="P333" s="39"/>
      <c r="AQ333" s="41"/>
      <c r="AR333" s="41"/>
      <c r="AS333" s="23"/>
    </row>
    <row r="334" spans="5:45" ht="13">
      <c r="E334" s="39"/>
      <c r="M334" s="39"/>
      <c r="O334" s="39"/>
      <c r="P334" s="39"/>
      <c r="AQ334" s="41"/>
      <c r="AR334" s="41"/>
      <c r="AS334" s="23"/>
    </row>
    <row r="335" spans="5:45" ht="13">
      <c r="E335" s="39"/>
      <c r="M335" s="39"/>
      <c r="O335" s="39"/>
      <c r="P335" s="39"/>
      <c r="AQ335" s="41"/>
      <c r="AR335" s="41"/>
      <c r="AS335" s="23"/>
    </row>
    <row r="336" spans="5:45" ht="13">
      <c r="E336" s="39"/>
      <c r="M336" s="39"/>
      <c r="O336" s="39"/>
      <c r="P336" s="39"/>
      <c r="AQ336" s="41"/>
      <c r="AR336" s="41"/>
      <c r="AS336" s="23"/>
    </row>
    <row r="337" spans="5:45" ht="13">
      <c r="E337" s="39"/>
      <c r="M337" s="39"/>
      <c r="O337" s="39"/>
      <c r="P337" s="39"/>
      <c r="AQ337" s="41"/>
      <c r="AR337" s="41"/>
      <c r="AS337" s="23"/>
    </row>
    <row r="338" spans="5:45" ht="13">
      <c r="E338" s="39"/>
      <c r="M338" s="39"/>
      <c r="O338" s="39"/>
      <c r="P338" s="39"/>
      <c r="AQ338" s="41"/>
      <c r="AR338" s="41"/>
      <c r="AS338" s="23"/>
    </row>
    <row r="339" spans="5:45" ht="13">
      <c r="E339" s="39"/>
      <c r="M339" s="39"/>
      <c r="O339" s="39"/>
      <c r="P339" s="39"/>
      <c r="AQ339" s="41"/>
      <c r="AR339" s="41"/>
      <c r="AS339" s="23"/>
    </row>
    <row r="340" spans="5:45" ht="13">
      <c r="E340" s="39"/>
      <c r="M340" s="39"/>
      <c r="O340" s="39"/>
      <c r="P340" s="39"/>
      <c r="AQ340" s="41"/>
      <c r="AR340" s="41"/>
      <c r="AS340" s="23"/>
    </row>
    <row r="341" spans="5:45" ht="13">
      <c r="E341" s="39"/>
      <c r="M341" s="39"/>
      <c r="O341" s="39"/>
      <c r="P341" s="39"/>
      <c r="AQ341" s="41"/>
      <c r="AR341" s="41"/>
      <c r="AS341" s="23"/>
    </row>
    <row r="342" spans="5:45" ht="13">
      <c r="E342" s="39"/>
      <c r="M342" s="39"/>
      <c r="O342" s="39"/>
      <c r="P342" s="39"/>
      <c r="AQ342" s="41"/>
      <c r="AR342" s="41"/>
      <c r="AS342" s="23"/>
    </row>
    <row r="343" spans="5:45" ht="13">
      <c r="E343" s="39"/>
      <c r="M343" s="39"/>
      <c r="O343" s="39"/>
      <c r="P343" s="39"/>
      <c r="AQ343" s="41"/>
      <c r="AR343" s="41"/>
      <c r="AS343" s="23"/>
    </row>
    <row r="344" spans="5:45" ht="13">
      <c r="E344" s="39"/>
      <c r="M344" s="39"/>
      <c r="O344" s="39"/>
      <c r="P344" s="39"/>
      <c r="AQ344" s="41"/>
      <c r="AR344" s="41"/>
      <c r="AS344" s="23"/>
    </row>
    <row r="345" spans="5:45" ht="13">
      <c r="E345" s="39"/>
      <c r="M345" s="39"/>
      <c r="O345" s="39"/>
      <c r="P345" s="39"/>
      <c r="AQ345" s="41"/>
      <c r="AR345" s="41"/>
      <c r="AS345" s="23"/>
    </row>
    <row r="346" spans="5:45" ht="13">
      <c r="E346" s="39"/>
      <c r="M346" s="39"/>
      <c r="O346" s="39"/>
      <c r="P346" s="39"/>
      <c r="AQ346" s="41"/>
      <c r="AR346" s="41"/>
      <c r="AS346" s="23"/>
    </row>
    <row r="347" spans="5:45" ht="13">
      <c r="E347" s="39"/>
      <c r="M347" s="39"/>
      <c r="O347" s="39"/>
      <c r="P347" s="39"/>
      <c r="AQ347" s="41"/>
      <c r="AR347" s="41"/>
      <c r="AS347" s="23"/>
    </row>
    <row r="348" spans="5:45" ht="13">
      <c r="E348" s="39"/>
      <c r="M348" s="39"/>
      <c r="O348" s="39"/>
      <c r="P348" s="39"/>
      <c r="AQ348" s="41"/>
      <c r="AR348" s="41"/>
      <c r="AS348" s="23"/>
    </row>
    <row r="349" spans="5:45" ht="13">
      <c r="E349" s="39"/>
      <c r="M349" s="39"/>
      <c r="O349" s="39"/>
      <c r="P349" s="39"/>
      <c r="AQ349" s="41"/>
      <c r="AR349" s="41"/>
      <c r="AS349" s="23"/>
    </row>
    <row r="350" spans="5:45" ht="13">
      <c r="E350" s="39"/>
      <c r="M350" s="39"/>
      <c r="O350" s="39"/>
      <c r="P350" s="39"/>
      <c r="AQ350" s="41"/>
      <c r="AR350" s="41"/>
      <c r="AS350" s="23"/>
    </row>
    <row r="351" spans="5:45" ht="13">
      <c r="E351" s="39"/>
      <c r="M351" s="39"/>
      <c r="O351" s="39"/>
      <c r="P351" s="39"/>
      <c r="AQ351" s="41"/>
      <c r="AR351" s="41"/>
      <c r="AS351" s="23"/>
    </row>
    <row r="352" spans="5:45" ht="13">
      <c r="E352" s="39"/>
      <c r="M352" s="39"/>
      <c r="O352" s="39"/>
      <c r="P352" s="39"/>
      <c r="AQ352" s="41"/>
      <c r="AR352" s="41"/>
      <c r="AS352" s="23"/>
    </row>
    <row r="353" spans="5:45" ht="13">
      <c r="E353" s="39"/>
      <c r="M353" s="39"/>
      <c r="O353" s="39"/>
      <c r="P353" s="39"/>
      <c r="AQ353" s="41"/>
      <c r="AR353" s="41"/>
      <c r="AS353" s="23"/>
    </row>
    <row r="354" spans="5:45" ht="13">
      <c r="E354" s="39"/>
      <c r="M354" s="39"/>
      <c r="O354" s="39"/>
      <c r="P354" s="39"/>
      <c r="AQ354" s="41"/>
      <c r="AR354" s="41"/>
      <c r="AS354" s="23"/>
    </row>
    <row r="355" spans="5:45" ht="13">
      <c r="E355" s="39"/>
      <c r="M355" s="39"/>
      <c r="O355" s="39"/>
      <c r="P355" s="39"/>
      <c r="AQ355" s="41"/>
      <c r="AR355" s="41"/>
      <c r="AS355" s="23"/>
    </row>
    <row r="356" spans="5:45" ht="13">
      <c r="E356" s="39"/>
      <c r="M356" s="39"/>
      <c r="O356" s="39"/>
      <c r="P356" s="39"/>
      <c r="AQ356" s="41"/>
      <c r="AR356" s="41"/>
      <c r="AS356" s="23"/>
    </row>
    <row r="357" spans="5:45" ht="13">
      <c r="E357" s="39"/>
      <c r="M357" s="39"/>
      <c r="O357" s="39"/>
      <c r="P357" s="39"/>
      <c r="AQ357" s="41"/>
      <c r="AR357" s="41"/>
      <c r="AS357" s="23"/>
    </row>
    <row r="358" spans="5:45" ht="13">
      <c r="E358" s="39"/>
      <c r="M358" s="39"/>
      <c r="O358" s="39"/>
      <c r="P358" s="39"/>
      <c r="AQ358" s="41"/>
      <c r="AR358" s="41"/>
      <c r="AS358" s="23"/>
    </row>
    <row r="359" spans="5:45" ht="13">
      <c r="E359" s="39"/>
      <c r="M359" s="39"/>
      <c r="O359" s="39"/>
      <c r="P359" s="39"/>
      <c r="AQ359" s="41"/>
      <c r="AR359" s="41"/>
      <c r="AS359" s="23"/>
    </row>
    <row r="360" spans="5:45" ht="13">
      <c r="E360" s="39"/>
      <c r="M360" s="39"/>
      <c r="O360" s="39"/>
      <c r="P360" s="39"/>
      <c r="AQ360" s="41"/>
      <c r="AR360" s="41"/>
      <c r="AS360" s="23"/>
    </row>
    <row r="361" spans="5:45" ht="13">
      <c r="E361" s="39"/>
      <c r="M361" s="39"/>
      <c r="O361" s="39"/>
      <c r="P361" s="39"/>
      <c r="AQ361" s="41"/>
      <c r="AR361" s="41"/>
      <c r="AS361" s="23"/>
    </row>
    <row r="362" spans="5:45" ht="13">
      <c r="E362" s="39"/>
      <c r="M362" s="39"/>
      <c r="O362" s="39"/>
      <c r="P362" s="39"/>
      <c r="AQ362" s="41"/>
      <c r="AR362" s="41"/>
      <c r="AS362" s="23"/>
    </row>
    <row r="363" spans="5:45" ht="13">
      <c r="E363" s="39"/>
      <c r="M363" s="39"/>
      <c r="O363" s="39"/>
      <c r="P363" s="39"/>
      <c r="AQ363" s="41"/>
      <c r="AR363" s="41"/>
      <c r="AS363" s="23"/>
    </row>
    <row r="364" spans="5:45" ht="13">
      <c r="E364" s="39"/>
      <c r="M364" s="39"/>
      <c r="O364" s="39"/>
      <c r="P364" s="39"/>
      <c r="AQ364" s="41"/>
      <c r="AR364" s="41"/>
      <c r="AS364" s="23"/>
    </row>
    <row r="365" spans="5:45" ht="13">
      <c r="E365" s="39"/>
      <c r="M365" s="39"/>
      <c r="O365" s="39"/>
      <c r="P365" s="39"/>
      <c r="AQ365" s="41"/>
      <c r="AR365" s="41"/>
      <c r="AS365" s="23"/>
    </row>
    <row r="366" spans="5:45" ht="13">
      <c r="E366" s="39"/>
      <c r="M366" s="39"/>
      <c r="O366" s="39"/>
      <c r="P366" s="39"/>
      <c r="AQ366" s="41"/>
      <c r="AR366" s="41"/>
      <c r="AS366" s="23"/>
    </row>
    <row r="367" spans="5:45" ht="13">
      <c r="E367" s="39"/>
      <c r="M367" s="39"/>
      <c r="O367" s="39"/>
      <c r="P367" s="39"/>
      <c r="AQ367" s="41"/>
      <c r="AR367" s="41"/>
      <c r="AS367" s="23"/>
    </row>
    <row r="368" spans="5:45" ht="13">
      <c r="E368" s="39"/>
      <c r="M368" s="39"/>
      <c r="O368" s="39"/>
      <c r="P368" s="39"/>
      <c r="AQ368" s="41"/>
      <c r="AR368" s="41"/>
      <c r="AS368" s="23"/>
    </row>
    <row r="369" spans="5:45" ht="13">
      <c r="E369" s="39"/>
      <c r="M369" s="39"/>
      <c r="O369" s="39"/>
      <c r="P369" s="39"/>
      <c r="AQ369" s="41"/>
      <c r="AR369" s="41"/>
      <c r="AS369" s="23"/>
    </row>
    <row r="370" spans="5:45" ht="13">
      <c r="E370" s="39"/>
      <c r="M370" s="39"/>
      <c r="O370" s="39"/>
      <c r="P370" s="39"/>
      <c r="AQ370" s="41"/>
      <c r="AR370" s="41"/>
      <c r="AS370" s="23"/>
    </row>
    <row r="371" spans="5:45" ht="13">
      <c r="E371" s="39"/>
      <c r="M371" s="39"/>
      <c r="O371" s="39"/>
      <c r="P371" s="39"/>
      <c r="AQ371" s="41"/>
      <c r="AR371" s="41"/>
      <c r="AS371" s="23"/>
    </row>
    <row r="372" spans="5:45" ht="13">
      <c r="E372" s="39"/>
      <c r="M372" s="39"/>
      <c r="O372" s="39"/>
      <c r="P372" s="39"/>
      <c r="AQ372" s="41"/>
      <c r="AR372" s="41"/>
      <c r="AS372" s="23"/>
    </row>
    <row r="373" spans="5:45" ht="13">
      <c r="E373" s="39"/>
      <c r="M373" s="39"/>
      <c r="O373" s="39"/>
      <c r="P373" s="39"/>
      <c r="AQ373" s="41"/>
      <c r="AR373" s="41"/>
      <c r="AS373" s="23"/>
    </row>
    <row r="374" spans="5:45" ht="13">
      <c r="E374" s="39"/>
      <c r="M374" s="39"/>
      <c r="O374" s="39"/>
      <c r="P374" s="39"/>
      <c r="AQ374" s="41"/>
      <c r="AR374" s="41"/>
      <c r="AS374" s="23"/>
    </row>
    <row r="375" spans="5:45" ht="13">
      <c r="E375" s="39"/>
      <c r="M375" s="39"/>
      <c r="O375" s="39"/>
      <c r="P375" s="39"/>
      <c r="AQ375" s="41"/>
      <c r="AR375" s="41"/>
      <c r="AS375" s="23"/>
    </row>
    <row r="376" spans="5:45" ht="13">
      <c r="E376" s="39"/>
      <c r="M376" s="39"/>
      <c r="O376" s="39"/>
      <c r="P376" s="39"/>
      <c r="AQ376" s="41"/>
      <c r="AR376" s="41"/>
      <c r="AS376" s="23"/>
    </row>
    <row r="377" spans="5:45" ht="13">
      <c r="E377" s="39"/>
      <c r="M377" s="39"/>
      <c r="O377" s="39"/>
      <c r="P377" s="39"/>
      <c r="AQ377" s="41"/>
      <c r="AR377" s="41"/>
      <c r="AS377" s="23"/>
    </row>
    <row r="378" spans="5:45" ht="13">
      <c r="E378" s="39"/>
      <c r="M378" s="39"/>
      <c r="O378" s="39"/>
      <c r="P378" s="39"/>
      <c r="AQ378" s="41"/>
      <c r="AR378" s="41"/>
      <c r="AS378" s="23"/>
    </row>
    <row r="379" spans="5:45" ht="13">
      <c r="E379" s="39"/>
      <c r="M379" s="39"/>
      <c r="O379" s="39"/>
      <c r="P379" s="39"/>
      <c r="AQ379" s="41"/>
      <c r="AR379" s="41"/>
      <c r="AS379" s="23"/>
    </row>
    <row r="380" spans="5:45" ht="13">
      <c r="E380" s="39"/>
      <c r="M380" s="39"/>
      <c r="O380" s="39"/>
      <c r="P380" s="39"/>
      <c r="AQ380" s="41"/>
      <c r="AR380" s="41"/>
      <c r="AS380" s="23"/>
    </row>
    <row r="381" spans="5:45" ht="13">
      <c r="E381" s="39"/>
      <c r="M381" s="39"/>
      <c r="O381" s="39"/>
      <c r="P381" s="39"/>
      <c r="AQ381" s="41"/>
      <c r="AR381" s="41"/>
      <c r="AS381" s="23"/>
    </row>
    <row r="382" spans="5:45" ht="13">
      <c r="E382" s="39"/>
      <c r="M382" s="39"/>
      <c r="O382" s="39"/>
      <c r="P382" s="39"/>
      <c r="AQ382" s="41"/>
      <c r="AR382" s="41"/>
      <c r="AS382" s="23"/>
    </row>
    <row r="383" spans="5:45" ht="13">
      <c r="E383" s="39"/>
      <c r="M383" s="39"/>
      <c r="O383" s="39"/>
      <c r="P383" s="39"/>
      <c r="AQ383" s="41"/>
      <c r="AR383" s="41"/>
      <c r="AS383" s="23"/>
    </row>
    <row r="384" spans="5:45" ht="13">
      <c r="E384" s="39"/>
      <c r="M384" s="39"/>
      <c r="O384" s="39"/>
      <c r="P384" s="39"/>
      <c r="AQ384" s="41"/>
      <c r="AR384" s="41"/>
      <c r="AS384" s="23"/>
    </row>
    <row r="385" spans="5:45" ht="13">
      <c r="E385" s="39"/>
      <c r="M385" s="39"/>
      <c r="O385" s="39"/>
      <c r="P385" s="39"/>
      <c r="AQ385" s="41"/>
      <c r="AR385" s="41"/>
      <c r="AS385" s="23"/>
    </row>
    <row r="386" spans="5:45" ht="13">
      <c r="E386" s="39"/>
      <c r="M386" s="39"/>
      <c r="O386" s="39"/>
      <c r="P386" s="39"/>
      <c r="AQ386" s="41"/>
      <c r="AR386" s="41"/>
      <c r="AS386" s="23"/>
    </row>
    <row r="387" spans="5:45" ht="13">
      <c r="E387" s="39"/>
      <c r="M387" s="39"/>
      <c r="O387" s="39"/>
      <c r="P387" s="39"/>
      <c r="AQ387" s="41"/>
      <c r="AR387" s="41"/>
      <c r="AS387" s="23"/>
    </row>
    <row r="388" spans="5:45" ht="13">
      <c r="E388" s="39"/>
      <c r="M388" s="39"/>
      <c r="O388" s="39"/>
      <c r="P388" s="39"/>
      <c r="AQ388" s="41"/>
      <c r="AR388" s="41"/>
      <c r="AS388" s="23"/>
    </row>
    <row r="389" spans="5:45" ht="13">
      <c r="E389" s="39"/>
      <c r="M389" s="39"/>
      <c r="O389" s="39"/>
      <c r="P389" s="39"/>
      <c r="AQ389" s="41"/>
      <c r="AR389" s="41"/>
      <c r="AS389" s="23"/>
    </row>
    <row r="390" spans="5:45" ht="13">
      <c r="E390" s="39"/>
      <c r="M390" s="39"/>
      <c r="O390" s="39"/>
      <c r="P390" s="39"/>
      <c r="AQ390" s="41"/>
      <c r="AR390" s="41"/>
      <c r="AS390" s="23"/>
    </row>
    <row r="391" spans="5:45" ht="13">
      <c r="E391" s="39"/>
      <c r="M391" s="39"/>
      <c r="O391" s="39"/>
      <c r="P391" s="39"/>
      <c r="AQ391" s="41"/>
      <c r="AR391" s="41"/>
      <c r="AS391" s="23"/>
    </row>
    <row r="392" spans="5:45" ht="13">
      <c r="E392" s="39"/>
      <c r="M392" s="39"/>
      <c r="O392" s="39"/>
      <c r="P392" s="39"/>
      <c r="AQ392" s="41"/>
      <c r="AR392" s="41"/>
      <c r="AS392" s="23"/>
    </row>
    <row r="393" spans="5:45" ht="13">
      <c r="E393" s="39"/>
      <c r="M393" s="39"/>
      <c r="O393" s="39"/>
      <c r="P393" s="39"/>
      <c r="AQ393" s="41"/>
      <c r="AR393" s="41"/>
      <c r="AS393" s="23"/>
    </row>
    <row r="394" spans="5:45" ht="13">
      <c r="E394" s="39"/>
      <c r="M394" s="39"/>
      <c r="O394" s="39"/>
      <c r="P394" s="39"/>
      <c r="AQ394" s="41"/>
      <c r="AR394" s="41"/>
      <c r="AS394" s="23"/>
    </row>
    <row r="395" spans="5:45" ht="13">
      <c r="E395" s="39"/>
      <c r="M395" s="39"/>
      <c r="O395" s="39"/>
      <c r="P395" s="39"/>
      <c r="AQ395" s="41"/>
      <c r="AR395" s="41"/>
      <c r="AS395" s="23"/>
    </row>
    <row r="396" spans="5:45" ht="13">
      <c r="E396" s="39"/>
      <c r="M396" s="39"/>
      <c r="O396" s="39"/>
      <c r="P396" s="39"/>
      <c r="AQ396" s="41"/>
      <c r="AR396" s="41"/>
      <c r="AS396" s="23"/>
    </row>
    <row r="397" spans="5:45" ht="13">
      <c r="E397" s="39"/>
      <c r="M397" s="39"/>
      <c r="O397" s="39"/>
      <c r="P397" s="39"/>
      <c r="AQ397" s="41"/>
      <c r="AR397" s="41"/>
      <c r="AS397" s="23"/>
    </row>
    <row r="398" spans="5:45" ht="13">
      <c r="E398" s="39"/>
      <c r="M398" s="39"/>
      <c r="O398" s="39"/>
      <c r="P398" s="39"/>
      <c r="AQ398" s="41"/>
      <c r="AR398" s="41"/>
      <c r="AS398" s="23"/>
    </row>
    <row r="399" spans="5:45" ht="13">
      <c r="E399" s="39"/>
      <c r="M399" s="39"/>
      <c r="O399" s="39"/>
      <c r="P399" s="39"/>
      <c r="AQ399" s="41"/>
      <c r="AR399" s="41"/>
      <c r="AS399" s="23"/>
    </row>
    <row r="400" spans="5:45" ht="13">
      <c r="E400" s="39"/>
      <c r="M400" s="39"/>
      <c r="O400" s="39"/>
      <c r="P400" s="39"/>
      <c r="AQ400" s="41"/>
      <c r="AR400" s="41"/>
      <c r="AS400" s="23"/>
    </row>
    <row r="401" spans="5:45" ht="13">
      <c r="E401" s="39"/>
      <c r="M401" s="39"/>
      <c r="O401" s="39"/>
      <c r="P401" s="39"/>
      <c r="AQ401" s="41"/>
      <c r="AR401" s="41"/>
      <c r="AS401" s="23"/>
    </row>
    <row r="402" spans="5:45" ht="13">
      <c r="E402" s="39"/>
      <c r="M402" s="39"/>
      <c r="O402" s="39"/>
      <c r="P402" s="39"/>
      <c r="AQ402" s="41"/>
      <c r="AR402" s="41"/>
      <c r="AS402" s="23"/>
    </row>
    <row r="403" spans="5:45" ht="13">
      <c r="E403" s="39"/>
      <c r="M403" s="39"/>
      <c r="O403" s="39"/>
      <c r="P403" s="39"/>
      <c r="AQ403" s="41"/>
      <c r="AR403" s="41"/>
      <c r="AS403" s="23"/>
    </row>
    <row r="404" spans="5:45" ht="13">
      <c r="E404" s="39"/>
      <c r="M404" s="39"/>
      <c r="O404" s="39"/>
      <c r="P404" s="39"/>
      <c r="AQ404" s="41"/>
      <c r="AR404" s="41"/>
      <c r="AS404" s="23"/>
    </row>
    <row r="405" spans="5:45" ht="13">
      <c r="E405" s="39"/>
      <c r="M405" s="39"/>
      <c r="O405" s="39"/>
      <c r="P405" s="39"/>
      <c r="AQ405" s="41"/>
      <c r="AR405" s="41"/>
      <c r="AS405" s="23"/>
    </row>
    <row r="406" spans="5:45" ht="13">
      <c r="E406" s="39"/>
      <c r="M406" s="39"/>
      <c r="O406" s="39"/>
      <c r="P406" s="39"/>
      <c r="AQ406" s="41"/>
      <c r="AR406" s="41"/>
      <c r="AS406" s="23"/>
    </row>
    <row r="407" spans="5:45" ht="13">
      <c r="E407" s="39"/>
      <c r="M407" s="39"/>
      <c r="O407" s="39"/>
      <c r="P407" s="39"/>
      <c r="AQ407" s="41"/>
      <c r="AR407" s="41"/>
      <c r="AS407" s="23"/>
    </row>
    <row r="408" spans="5:45" ht="13">
      <c r="E408" s="39"/>
      <c r="M408" s="39"/>
      <c r="O408" s="39"/>
      <c r="P408" s="39"/>
      <c r="AQ408" s="41"/>
      <c r="AR408" s="41"/>
      <c r="AS408" s="23"/>
    </row>
    <row r="409" spans="5:45" ht="13">
      <c r="E409" s="39"/>
      <c r="M409" s="39"/>
      <c r="O409" s="39"/>
      <c r="P409" s="39"/>
      <c r="AQ409" s="41"/>
      <c r="AR409" s="41"/>
      <c r="AS409" s="23"/>
    </row>
    <row r="410" spans="5:45" ht="13">
      <c r="E410" s="39"/>
      <c r="M410" s="39"/>
      <c r="O410" s="39"/>
      <c r="P410" s="39"/>
      <c r="AQ410" s="41"/>
      <c r="AR410" s="41"/>
      <c r="AS410" s="23"/>
    </row>
    <row r="411" spans="5:45" ht="13">
      <c r="E411" s="39"/>
      <c r="M411" s="39"/>
      <c r="O411" s="39"/>
      <c r="P411" s="39"/>
      <c r="AQ411" s="41"/>
      <c r="AR411" s="41"/>
      <c r="AS411" s="23"/>
    </row>
    <row r="412" spans="5:45" ht="13">
      <c r="E412" s="39"/>
      <c r="M412" s="39"/>
      <c r="O412" s="39"/>
      <c r="P412" s="39"/>
      <c r="AQ412" s="41"/>
      <c r="AR412" s="41"/>
      <c r="AS412" s="23"/>
    </row>
    <row r="413" spans="5:45" ht="13">
      <c r="E413" s="39"/>
      <c r="M413" s="39"/>
      <c r="O413" s="39"/>
      <c r="P413" s="39"/>
      <c r="AQ413" s="41"/>
      <c r="AR413" s="41"/>
      <c r="AS413" s="23"/>
    </row>
    <row r="414" spans="5:45" ht="13">
      <c r="E414" s="39"/>
      <c r="M414" s="39"/>
      <c r="O414" s="39"/>
      <c r="P414" s="39"/>
      <c r="AQ414" s="41"/>
      <c r="AR414" s="41"/>
      <c r="AS414" s="23"/>
    </row>
    <row r="415" spans="5:45" ht="13">
      <c r="E415" s="39"/>
      <c r="M415" s="39"/>
      <c r="O415" s="39"/>
      <c r="P415" s="39"/>
      <c r="AQ415" s="41"/>
      <c r="AR415" s="41"/>
      <c r="AS415" s="23"/>
    </row>
    <row r="416" spans="5:45" ht="13">
      <c r="E416" s="39"/>
      <c r="M416" s="39"/>
      <c r="O416" s="39"/>
      <c r="P416" s="39"/>
      <c r="AQ416" s="41"/>
      <c r="AR416" s="41"/>
      <c r="AS416" s="23"/>
    </row>
    <row r="417" spans="5:45" ht="13">
      <c r="E417" s="39"/>
      <c r="M417" s="39"/>
      <c r="O417" s="39"/>
      <c r="P417" s="39"/>
      <c r="AQ417" s="41"/>
      <c r="AR417" s="41"/>
      <c r="AS417" s="23"/>
    </row>
    <row r="418" spans="5:45" ht="13">
      <c r="E418" s="39"/>
      <c r="M418" s="39"/>
      <c r="O418" s="39"/>
      <c r="P418" s="39"/>
      <c r="AQ418" s="41"/>
      <c r="AR418" s="41"/>
      <c r="AS418" s="23"/>
    </row>
    <row r="419" spans="5:45" ht="13">
      <c r="E419" s="39"/>
      <c r="M419" s="39"/>
      <c r="O419" s="39"/>
      <c r="P419" s="39"/>
      <c r="AQ419" s="41"/>
      <c r="AR419" s="41"/>
      <c r="AS419" s="23"/>
    </row>
    <row r="420" spans="5:45" ht="13">
      <c r="E420" s="39"/>
      <c r="M420" s="39"/>
      <c r="O420" s="39"/>
      <c r="P420" s="39"/>
      <c r="AQ420" s="41"/>
      <c r="AR420" s="41"/>
      <c r="AS420" s="23"/>
    </row>
    <row r="421" spans="5:45" ht="13">
      <c r="E421" s="39"/>
      <c r="M421" s="39"/>
      <c r="O421" s="39"/>
      <c r="P421" s="39"/>
      <c r="AQ421" s="41"/>
      <c r="AR421" s="41"/>
      <c r="AS421" s="23"/>
    </row>
    <row r="422" spans="5:45" ht="13">
      <c r="E422" s="39"/>
      <c r="M422" s="39"/>
      <c r="O422" s="39"/>
      <c r="P422" s="39"/>
      <c r="AQ422" s="41"/>
      <c r="AR422" s="41"/>
      <c r="AS422" s="23"/>
    </row>
    <row r="423" spans="5:45" ht="13">
      <c r="E423" s="39"/>
      <c r="M423" s="39"/>
      <c r="O423" s="39"/>
      <c r="P423" s="39"/>
      <c r="AQ423" s="41"/>
      <c r="AR423" s="41"/>
      <c r="AS423" s="23"/>
    </row>
    <row r="424" spans="5:45" ht="13">
      <c r="E424" s="39"/>
      <c r="M424" s="39"/>
      <c r="O424" s="39"/>
      <c r="P424" s="39"/>
      <c r="AQ424" s="41"/>
      <c r="AR424" s="41"/>
      <c r="AS424" s="23"/>
    </row>
    <row r="425" spans="5:45" ht="13">
      <c r="E425" s="39"/>
      <c r="M425" s="39"/>
      <c r="O425" s="39"/>
      <c r="P425" s="39"/>
      <c r="AQ425" s="41"/>
      <c r="AR425" s="41"/>
      <c r="AS425" s="23"/>
    </row>
    <row r="426" spans="5:45" ht="13">
      <c r="E426" s="39"/>
      <c r="M426" s="39"/>
      <c r="O426" s="39"/>
      <c r="P426" s="39"/>
      <c r="AQ426" s="41"/>
      <c r="AR426" s="41"/>
      <c r="AS426" s="23"/>
    </row>
    <row r="427" spans="5:45" ht="13">
      <c r="E427" s="39"/>
      <c r="M427" s="39"/>
      <c r="O427" s="39"/>
      <c r="P427" s="39"/>
      <c r="AQ427" s="41"/>
      <c r="AR427" s="41"/>
      <c r="AS427" s="23"/>
    </row>
    <row r="428" spans="5:45" ht="13">
      <c r="E428" s="39"/>
      <c r="M428" s="39"/>
      <c r="O428" s="39"/>
      <c r="P428" s="39"/>
      <c r="AQ428" s="41"/>
      <c r="AR428" s="41"/>
      <c r="AS428" s="23"/>
    </row>
    <row r="429" spans="5:45" ht="13">
      <c r="E429" s="39"/>
      <c r="M429" s="39"/>
      <c r="O429" s="39"/>
      <c r="P429" s="39"/>
      <c r="AQ429" s="41"/>
      <c r="AR429" s="41"/>
      <c r="AS429" s="23"/>
    </row>
    <row r="430" spans="5:45" ht="13">
      <c r="E430" s="39"/>
      <c r="M430" s="39"/>
      <c r="O430" s="39"/>
      <c r="P430" s="39"/>
      <c r="AQ430" s="41"/>
      <c r="AR430" s="41"/>
      <c r="AS430" s="23"/>
    </row>
    <row r="431" spans="5:45" ht="13">
      <c r="E431" s="39"/>
      <c r="M431" s="39"/>
      <c r="O431" s="39"/>
      <c r="P431" s="39"/>
      <c r="AQ431" s="41"/>
      <c r="AR431" s="41"/>
      <c r="AS431" s="23"/>
    </row>
    <row r="432" spans="5:45" ht="13">
      <c r="E432" s="39"/>
      <c r="M432" s="39"/>
      <c r="O432" s="39"/>
      <c r="P432" s="39"/>
      <c r="AQ432" s="41"/>
      <c r="AR432" s="41"/>
      <c r="AS432" s="23"/>
    </row>
    <row r="433" spans="5:45" ht="13">
      <c r="E433" s="39"/>
      <c r="M433" s="39"/>
      <c r="O433" s="39"/>
      <c r="P433" s="39"/>
      <c r="AQ433" s="41"/>
      <c r="AR433" s="41"/>
      <c r="AS433" s="23"/>
    </row>
    <row r="434" spans="5:45" ht="13">
      <c r="E434" s="39"/>
      <c r="M434" s="39"/>
      <c r="O434" s="39"/>
      <c r="P434" s="39"/>
      <c r="AQ434" s="41"/>
      <c r="AR434" s="41"/>
      <c r="AS434" s="23"/>
    </row>
    <row r="435" spans="5:45" ht="13">
      <c r="E435" s="39"/>
      <c r="M435" s="39"/>
      <c r="O435" s="39"/>
      <c r="P435" s="39"/>
      <c r="AQ435" s="41"/>
      <c r="AR435" s="41"/>
      <c r="AS435" s="23"/>
    </row>
    <row r="436" spans="5:45" ht="13">
      <c r="E436" s="39"/>
      <c r="M436" s="39"/>
      <c r="O436" s="39"/>
      <c r="P436" s="39"/>
      <c r="AQ436" s="41"/>
      <c r="AR436" s="41"/>
      <c r="AS436" s="23"/>
    </row>
    <row r="437" spans="5:45" ht="13">
      <c r="E437" s="39"/>
      <c r="M437" s="39"/>
      <c r="O437" s="39"/>
      <c r="P437" s="39"/>
      <c r="AQ437" s="41"/>
      <c r="AR437" s="41"/>
      <c r="AS437" s="23"/>
    </row>
    <row r="438" spans="5:45" ht="13">
      <c r="E438" s="39"/>
      <c r="M438" s="39"/>
      <c r="O438" s="39"/>
      <c r="P438" s="39"/>
      <c r="AQ438" s="41"/>
      <c r="AR438" s="41"/>
      <c r="AS438" s="23"/>
    </row>
    <row r="439" spans="5:45" ht="13">
      <c r="E439" s="39"/>
      <c r="M439" s="39"/>
      <c r="O439" s="39"/>
      <c r="P439" s="39"/>
      <c r="AQ439" s="41"/>
      <c r="AR439" s="41"/>
      <c r="AS439" s="23"/>
    </row>
    <row r="440" spans="5:45" ht="13">
      <c r="E440" s="39"/>
      <c r="M440" s="39"/>
      <c r="O440" s="39"/>
      <c r="P440" s="39"/>
      <c r="AQ440" s="41"/>
      <c r="AR440" s="41"/>
      <c r="AS440" s="23"/>
    </row>
    <row r="441" spans="5:45" ht="13">
      <c r="E441" s="39"/>
      <c r="M441" s="39"/>
      <c r="O441" s="39"/>
      <c r="P441" s="39"/>
      <c r="AQ441" s="41"/>
      <c r="AR441" s="41"/>
      <c r="AS441" s="23"/>
    </row>
    <row r="442" spans="5:45" ht="13">
      <c r="E442" s="39"/>
      <c r="M442" s="39"/>
      <c r="O442" s="39"/>
      <c r="P442" s="39"/>
      <c r="AQ442" s="41"/>
      <c r="AR442" s="41"/>
      <c r="AS442" s="23"/>
    </row>
    <row r="443" spans="5:45" ht="13">
      <c r="E443" s="39"/>
      <c r="M443" s="39"/>
      <c r="O443" s="39"/>
      <c r="P443" s="39"/>
      <c r="AQ443" s="41"/>
      <c r="AR443" s="41"/>
      <c r="AS443" s="23"/>
    </row>
    <row r="444" spans="5:45" ht="13">
      <c r="E444" s="39"/>
      <c r="M444" s="39"/>
      <c r="O444" s="39"/>
      <c r="P444" s="39"/>
      <c r="AQ444" s="41"/>
      <c r="AR444" s="41"/>
      <c r="AS444" s="23"/>
    </row>
    <row r="445" spans="5:45" ht="13">
      <c r="E445" s="39"/>
      <c r="M445" s="39"/>
      <c r="O445" s="39"/>
      <c r="P445" s="39"/>
      <c r="AQ445" s="41"/>
      <c r="AR445" s="41"/>
      <c r="AS445" s="23"/>
    </row>
    <row r="446" spans="5:45" ht="13">
      <c r="E446" s="39"/>
      <c r="M446" s="39"/>
      <c r="O446" s="39"/>
      <c r="P446" s="39"/>
      <c r="AQ446" s="41"/>
      <c r="AR446" s="41"/>
      <c r="AS446" s="23"/>
    </row>
    <row r="447" spans="5:45" ht="13">
      <c r="E447" s="39"/>
      <c r="M447" s="39"/>
      <c r="O447" s="39"/>
      <c r="P447" s="39"/>
      <c r="AQ447" s="41"/>
      <c r="AR447" s="41"/>
      <c r="AS447" s="23"/>
    </row>
    <row r="448" spans="5:45" ht="13">
      <c r="E448" s="39"/>
      <c r="M448" s="39"/>
      <c r="O448" s="39"/>
      <c r="P448" s="39"/>
      <c r="AQ448" s="41"/>
      <c r="AR448" s="41"/>
      <c r="AS448" s="23"/>
    </row>
    <row r="449" spans="5:45" ht="13">
      <c r="E449" s="39"/>
      <c r="M449" s="39"/>
      <c r="O449" s="39"/>
      <c r="P449" s="39"/>
      <c r="AQ449" s="41"/>
      <c r="AR449" s="41"/>
      <c r="AS449" s="23"/>
    </row>
    <row r="450" spans="5:45" ht="13">
      <c r="E450" s="39"/>
      <c r="M450" s="39"/>
      <c r="O450" s="39"/>
      <c r="P450" s="39"/>
      <c r="AQ450" s="41"/>
      <c r="AR450" s="41"/>
      <c r="AS450" s="23"/>
    </row>
    <row r="451" spans="5:45" ht="13">
      <c r="E451" s="39"/>
      <c r="M451" s="39"/>
      <c r="O451" s="39"/>
      <c r="P451" s="39"/>
      <c r="AQ451" s="41"/>
      <c r="AR451" s="41"/>
      <c r="AS451" s="23"/>
    </row>
    <row r="452" spans="5:45" ht="13">
      <c r="E452" s="39"/>
      <c r="M452" s="39"/>
      <c r="O452" s="39"/>
      <c r="P452" s="39"/>
      <c r="AQ452" s="41"/>
      <c r="AR452" s="41"/>
      <c r="AS452" s="23"/>
    </row>
    <row r="453" spans="5:45" ht="13">
      <c r="E453" s="39"/>
      <c r="M453" s="39"/>
      <c r="O453" s="39"/>
      <c r="P453" s="39"/>
      <c r="AQ453" s="41"/>
      <c r="AR453" s="41"/>
      <c r="AS453" s="23"/>
    </row>
    <row r="454" spans="5:45" ht="13">
      <c r="E454" s="39"/>
      <c r="M454" s="39"/>
      <c r="O454" s="39"/>
      <c r="P454" s="39"/>
      <c r="AQ454" s="41"/>
      <c r="AR454" s="41"/>
      <c r="AS454" s="23"/>
    </row>
    <row r="455" spans="5:45" ht="13">
      <c r="E455" s="39"/>
      <c r="M455" s="39"/>
      <c r="O455" s="39"/>
      <c r="P455" s="39"/>
      <c r="AQ455" s="41"/>
      <c r="AR455" s="41"/>
      <c r="AS455" s="23"/>
    </row>
    <row r="456" spans="5:45" ht="13">
      <c r="E456" s="39"/>
      <c r="M456" s="39"/>
      <c r="O456" s="39"/>
      <c r="P456" s="39"/>
      <c r="AQ456" s="41"/>
      <c r="AR456" s="41"/>
      <c r="AS456" s="23"/>
    </row>
    <row r="457" spans="5:45" ht="13">
      <c r="E457" s="39"/>
      <c r="M457" s="39"/>
      <c r="O457" s="39"/>
      <c r="P457" s="39"/>
      <c r="AQ457" s="41"/>
      <c r="AR457" s="41"/>
      <c r="AS457" s="23"/>
    </row>
    <row r="458" spans="5:45" ht="13">
      <c r="E458" s="39"/>
      <c r="M458" s="39"/>
      <c r="O458" s="39"/>
      <c r="P458" s="39"/>
      <c r="AQ458" s="41"/>
      <c r="AR458" s="41"/>
      <c r="AS458" s="23"/>
    </row>
    <row r="459" spans="5:45" ht="13">
      <c r="E459" s="39"/>
      <c r="M459" s="39"/>
      <c r="O459" s="39"/>
      <c r="P459" s="39"/>
      <c r="AQ459" s="41"/>
      <c r="AR459" s="41"/>
      <c r="AS459" s="23"/>
    </row>
    <row r="460" spans="5:45" ht="13">
      <c r="E460" s="39"/>
      <c r="M460" s="39"/>
      <c r="O460" s="39"/>
      <c r="P460" s="39"/>
      <c r="AQ460" s="41"/>
      <c r="AR460" s="41"/>
      <c r="AS460" s="23"/>
    </row>
    <row r="461" spans="5:45" ht="13">
      <c r="E461" s="39"/>
      <c r="M461" s="39"/>
      <c r="O461" s="39"/>
      <c r="P461" s="39"/>
      <c r="AQ461" s="41"/>
      <c r="AR461" s="41"/>
      <c r="AS461" s="23"/>
    </row>
    <row r="462" spans="5:45" ht="13">
      <c r="E462" s="39"/>
      <c r="M462" s="39"/>
      <c r="O462" s="39"/>
      <c r="P462" s="39"/>
      <c r="AQ462" s="41"/>
      <c r="AR462" s="41"/>
      <c r="AS462" s="23"/>
    </row>
    <row r="463" spans="5:45" ht="13">
      <c r="E463" s="39"/>
      <c r="M463" s="39"/>
      <c r="O463" s="39"/>
      <c r="P463" s="39"/>
      <c r="AQ463" s="41"/>
      <c r="AR463" s="41"/>
      <c r="AS463" s="23"/>
    </row>
    <row r="464" spans="5:45" ht="13">
      <c r="E464" s="39"/>
      <c r="M464" s="39"/>
      <c r="O464" s="39"/>
      <c r="P464" s="39"/>
      <c r="AQ464" s="41"/>
      <c r="AR464" s="41"/>
      <c r="AS464" s="23"/>
    </row>
    <row r="465" spans="5:45" ht="13">
      <c r="E465" s="39"/>
      <c r="M465" s="39"/>
      <c r="O465" s="39"/>
      <c r="P465" s="39"/>
      <c r="AQ465" s="41"/>
      <c r="AR465" s="41"/>
      <c r="AS465" s="23"/>
    </row>
    <row r="466" spans="5:45" ht="13">
      <c r="E466" s="39"/>
      <c r="M466" s="39"/>
      <c r="O466" s="39"/>
      <c r="P466" s="39"/>
      <c r="AQ466" s="41"/>
      <c r="AR466" s="41"/>
      <c r="AS466" s="23"/>
    </row>
    <row r="467" spans="5:45" ht="13">
      <c r="E467" s="39"/>
      <c r="M467" s="39"/>
      <c r="O467" s="39"/>
      <c r="P467" s="39"/>
      <c r="AQ467" s="41"/>
      <c r="AR467" s="41"/>
      <c r="AS467" s="23"/>
    </row>
    <row r="468" spans="5:45" ht="13">
      <c r="E468" s="39"/>
      <c r="M468" s="39"/>
      <c r="O468" s="39"/>
      <c r="P468" s="39"/>
      <c r="AQ468" s="41"/>
      <c r="AR468" s="41"/>
      <c r="AS468" s="23"/>
    </row>
    <row r="469" spans="5:45" ht="13">
      <c r="E469" s="39"/>
      <c r="M469" s="39"/>
      <c r="O469" s="39"/>
      <c r="P469" s="39"/>
      <c r="AQ469" s="41"/>
      <c r="AR469" s="41"/>
      <c r="AS469" s="23"/>
    </row>
    <row r="470" spans="5:45" ht="13">
      <c r="E470" s="39"/>
      <c r="M470" s="39"/>
      <c r="O470" s="39"/>
      <c r="P470" s="39"/>
      <c r="AQ470" s="41"/>
      <c r="AR470" s="41"/>
      <c r="AS470" s="23"/>
    </row>
    <row r="471" spans="5:45" ht="13">
      <c r="E471" s="39"/>
      <c r="M471" s="39"/>
      <c r="O471" s="39"/>
      <c r="P471" s="39"/>
      <c r="AQ471" s="41"/>
      <c r="AR471" s="41"/>
      <c r="AS471" s="23"/>
    </row>
    <row r="472" spans="5:45" ht="13">
      <c r="E472" s="39"/>
      <c r="M472" s="39"/>
      <c r="O472" s="39"/>
      <c r="P472" s="39"/>
      <c r="AQ472" s="41"/>
      <c r="AR472" s="41"/>
      <c r="AS472" s="23"/>
    </row>
    <row r="473" spans="5:45" ht="13">
      <c r="E473" s="39"/>
      <c r="M473" s="39"/>
      <c r="O473" s="39"/>
      <c r="P473" s="39"/>
      <c r="AQ473" s="41"/>
      <c r="AR473" s="41"/>
      <c r="AS473" s="23"/>
    </row>
    <row r="474" spans="5:45" ht="13">
      <c r="E474" s="39"/>
      <c r="M474" s="39"/>
      <c r="O474" s="39"/>
      <c r="P474" s="39"/>
      <c r="AQ474" s="41"/>
      <c r="AR474" s="41"/>
      <c r="AS474" s="23"/>
    </row>
    <row r="475" spans="5:45" ht="13">
      <c r="E475" s="39"/>
      <c r="M475" s="39"/>
      <c r="O475" s="39"/>
      <c r="P475" s="39"/>
      <c r="AQ475" s="41"/>
      <c r="AR475" s="41"/>
      <c r="AS475" s="23"/>
    </row>
    <row r="476" spans="5:45" ht="13">
      <c r="E476" s="39"/>
      <c r="M476" s="39"/>
      <c r="O476" s="39"/>
      <c r="P476" s="39"/>
      <c r="AQ476" s="41"/>
      <c r="AR476" s="41"/>
      <c r="AS476" s="23"/>
    </row>
    <row r="477" spans="5:45" ht="13">
      <c r="E477" s="39"/>
      <c r="M477" s="39"/>
      <c r="O477" s="39"/>
      <c r="P477" s="39"/>
      <c r="AQ477" s="41"/>
      <c r="AR477" s="41"/>
      <c r="AS477" s="23"/>
    </row>
    <row r="478" spans="5:45" ht="13">
      <c r="E478" s="39"/>
      <c r="M478" s="39"/>
      <c r="O478" s="39"/>
      <c r="P478" s="39"/>
      <c r="AQ478" s="41"/>
      <c r="AR478" s="41"/>
      <c r="AS478" s="23"/>
    </row>
    <row r="479" spans="5:45" ht="13">
      <c r="E479" s="39"/>
      <c r="M479" s="39"/>
      <c r="O479" s="39"/>
      <c r="P479" s="39"/>
      <c r="AQ479" s="41"/>
      <c r="AR479" s="41"/>
      <c r="AS479" s="23"/>
    </row>
    <row r="480" spans="5:45" ht="13">
      <c r="E480" s="39"/>
      <c r="M480" s="39"/>
      <c r="O480" s="39"/>
      <c r="P480" s="39"/>
      <c r="AQ480" s="41"/>
      <c r="AR480" s="41"/>
      <c r="AS480" s="23"/>
    </row>
    <row r="481" spans="5:45" ht="13">
      <c r="E481" s="39"/>
      <c r="M481" s="39"/>
      <c r="O481" s="39"/>
      <c r="P481" s="39"/>
      <c r="AQ481" s="41"/>
      <c r="AR481" s="41"/>
      <c r="AS481" s="23"/>
    </row>
    <row r="482" spans="5:45" ht="13">
      <c r="E482" s="39"/>
      <c r="M482" s="39"/>
      <c r="O482" s="39"/>
      <c r="P482" s="39"/>
      <c r="AQ482" s="41"/>
      <c r="AR482" s="41"/>
      <c r="AS482" s="23"/>
    </row>
    <row r="483" spans="5:45" ht="13">
      <c r="E483" s="39"/>
      <c r="M483" s="39"/>
      <c r="O483" s="39"/>
      <c r="P483" s="39"/>
      <c r="AQ483" s="41"/>
      <c r="AR483" s="41"/>
      <c r="AS483" s="23"/>
    </row>
    <row r="484" spans="5:45" ht="13">
      <c r="E484" s="39"/>
      <c r="M484" s="39"/>
      <c r="O484" s="39"/>
      <c r="P484" s="39"/>
      <c r="AQ484" s="41"/>
      <c r="AR484" s="41"/>
      <c r="AS484" s="23"/>
    </row>
    <row r="485" spans="5:45" ht="13">
      <c r="E485" s="39"/>
      <c r="M485" s="39"/>
      <c r="O485" s="39"/>
      <c r="P485" s="39"/>
      <c r="AQ485" s="41"/>
      <c r="AR485" s="41"/>
      <c r="AS485" s="23"/>
    </row>
    <row r="486" spans="5:45" ht="13">
      <c r="E486" s="39"/>
      <c r="M486" s="39"/>
      <c r="O486" s="39"/>
      <c r="P486" s="39"/>
      <c r="AQ486" s="41"/>
      <c r="AR486" s="41"/>
      <c r="AS486" s="23"/>
    </row>
    <row r="487" spans="5:45" ht="13">
      <c r="E487" s="39"/>
      <c r="M487" s="39"/>
      <c r="O487" s="39"/>
      <c r="P487" s="39"/>
      <c r="AQ487" s="41"/>
      <c r="AR487" s="41"/>
      <c r="AS487" s="23"/>
    </row>
    <row r="488" spans="5:45" ht="13">
      <c r="E488" s="39"/>
      <c r="M488" s="39"/>
      <c r="O488" s="39"/>
      <c r="P488" s="39"/>
      <c r="AQ488" s="41"/>
      <c r="AR488" s="41"/>
      <c r="AS488" s="23"/>
    </row>
    <row r="489" spans="5:45" ht="13">
      <c r="E489" s="39"/>
      <c r="M489" s="39"/>
      <c r="O489" s="39"/>
      <c r="P489" s="39"/>
      <c r="AQ489" s="41"/>
      <c r="AR489" s="41"/>
      <c r="AS489" s="23"/>
    </row>
    <row r="490" spans="5:45" ht="13">
      <c r="E490" s="39"/>
      <c r="M490" s="39"/>
      <c r="O490" s="39"/>
      <c r="P490" s="39"/>
      <c r="AQ490" s="41"/>
      <c r="AR490" s="41"/>
      <c r="AS490" s="23"/>
    </row>
    <row r="491" spans="5:45" ht="13">
      <c r="E491" s="39"/>
      <c r="M491" s="39"/>
      <c r="O491" s="39"/>
      <c r="P491" s="39"/>
      <c r="AQ491" s="41"/>
      <c r="AR491" s="41"/>
      <c r="AS491" s="23"/>
    </row>
    <row r="492" spans="5:45" ht="13">
      <c r="E492" s="39"/>
      <c r="M492" s="39"/>
      <c r="O492" s="39"/>
      <c r="P492" s="39"/>
      <c r="AQ492" s="41"/>
      <c r="AR492" s="41"/>
      <c r="AS492" s="23"/>
    </row>
    <row r="493" spans="5:45" ht="13">
      <c r="E493" s="39"/>
      <c r="M493" s="39"/>
      <c r="O493" s="39"/>
      <c r="P493" s="39"/>
      <c r="AQ493" s="41"/>
      <c r="AR493" s="41"/>
      <c r="AS493" s="23"/>
    </row>
    <row r="494" spans="5:45" ht="13">
      <c r="E494" s="39"/>
      <c r="M494" s="39"/>
      <c r="O494" s="39"/>
      <c r="P494" s="39"/>
      <c r="AQ494" s="41"/>
      <c r="AR494" s="41"/>
      <c r="AS494" s="23"/>
    </row>
    <row r="495" spans="5:45" ht="13">
      <c r="E495" s="39"/>
      <c r="M495" s="39"/>
      <c r="O495" s="39"/>
      <c r="P495" s="39"/>
      <c r="AQ495" s="41"/>
      <c r="AR495" s="41"/>
      <c r="AS495" s="23"/>
    </row>
    <row r="496" spans="5:45" ht="13">
      <c r="E496" s="39"/>
      <c r="M496" s="39"/>
      <c r="O496" s="39"/>
      <c r="P496" s="39"/>
      <c r="AQ496" s="41"/>
      <c r="AR496" s="41"/>
      <c r="AS496" s="23"/>
    </row>
    <row r="497" spans="5:45" ht="13">
      <c r="E497" s="39"/>
      <c r="M497" s="39"/>
      <c r="O497" s="39"/>
      <c r="P497" s="39"/>
      <c r="AQ497" s="41"/>
      <c r="AR497" s="41"/>
      <c r="AS497" s="23"/>
    </row>
    <row r="498" spans="5:45" ht="13">
      <c r="E498" s="39"/>
      <c r="M498" s="39"/>
      <c r="O498" s="39"/>
      <c r="P498" s="39"/>
      <c r="AQ498" s="41"/>
      <c r="AR498" s="41"/>
      <c r="AS498" s="23"/>
    </row>
    <row r="499" spans="5:45" ht="13">
      <c r="E499" s="39"/>
      <c r="M499" s="39"/>
      <c r="O499" s="39"/>
      <c r="P499" s="39"/>
      <c r="AQ499" s="41"/>
      <c r="AR499" s="41"/>
      <c r="AS499" s="23"/>
    </row>
    <row r="500" spans="5:45" ht="13">
      <c r="E500" s="39"/>
      <c r="M500" s="39"/>
      <c r="O500" s="39"/>
      <c r="P500" s="39"/>
      <c r="AQ500" s="41"/>
      <c r="AR500" s="41"/>
      <c r="AS500" s="23"/>
    </row>
    <row r="501" spans="5:45" ht="13">
      <c r="E501" s="39"/>
      <c r="M501" s="39"/>
      <c r="O501" s="39"/>
      <c r="P501" s="39"/>
      <c r="AQ501" s="41"/>
      <c r="AR501" s="41"/>
      <c r="AS501" s="23"/>
    </row>
    <row r="502" spans="5:45" ht="13">
      <c r="E502" s="39"/>
      <c r="M502" s="39"/>
      <c r="O502" s="39"/>
      <c r="P502" s="39"/>
      <c r="AQ502" s="41"/>
      <c r="AR502" s="41"/>
      <c r="AS502" s="23"/>
    </row>
    <row r="503" spans="5:45" ht="13">
      <c r="E503" s="39"/>
      <c r="M503" s="39"/>
      <c r="O503" s="39"/>
      <c r="P503" s="39"/>
      <c r="AQ503" s="41"/>
      <c r="AR503" s="41"/>
      <c r="AS503" s="23"/>
    </row>
    <row r="504" spans="5:45" ht="13">
      <c r="E504" s="39"/>
      <c r="M504" s="39"/>
      <c r="O504" s="39"/>
      <c r="P504" s="39"/>
      <c r="AQ504" s="41"/>
      <c r="AR504" s="41"/>
      <c r="AS504" s="23"/>
    </row>
    <row r="505" spans="5:45" ht="13">
      <c r="E505" s="39"/>
      <c r="M505" s="39"/>
      <c r="O505" s="39"/>
      <c r="P505" s="39"/>
      <c r="AQ505" s="41"/>
      <c r="AR505" s="41"/>
      <c r="AS505" s="23"/>
    </row>
    <row r="506" spans="5:45" ht="13">
      <c r="E506" s="39"/>
      <c r="M506" s="39"/>
      <c r="O506" s="39"/>
      <c r="P506" s="39"/>
      <c r="AQ506" s="41"/>
      <c r="AR506" s="41"/>
      <c r="AS506" s="23"/>
    </row>
    <row r="507" spans="5:45" ht="13">
      <c r="E507" s="39"/>
      <c r="M507" s="39"/>
      <c r="O507" s="39"/>
      <c r="P507" s="39"/>
      <c r="AQ507" s="41"/>
      <c r="AR507" s="41"/>
      <c r="AS507" s="23"/>
    </row>
    <row r="508" spans="5:45" ht="13">
      <c r="E508" s="39"/>
      <c r="M508" s="39"/>
      <c r="O508" s="39"/>
      <c r="P508" s="39"/>
      <c r="AQ508" s="41"/>
      <c r="AR508" s="41"/>
      <c r="AS508" s="23"/>
    </row>
    <row r="509" spans="5:45" ht="13">
      <c r="E509" s="39"/>
      <c r="M509" s="39"/>
      <c r="O509" s="39"/>
      <c r="P509" s="39"/>
      <c r="AQ509" s="41"/>
      <c r="AR509" s="41"/>
      <c r="AS509" s="23"/>
    </row>
    <row r="510" spans="5:45" ht="13">
      <c r="E510" s="39"/>
      <c r="M510" s="39"/>
      <c r="O510" s="39"/>
      <c r="P510" s="39"/>
      <c r="AQ510" s="41"/>
      <c r="AR510" s="41"/>
      <c r="AS510" s="23"/>
    </row>
    <row r="511" spans="5:45" ht="13">
      <c r="E511" s="39"/>
      <c r="M511" s="39"/>
      <c r="O511" s="39"/>
      <c r="P511" s="39"/>
      <c r="AQ511" s="41"/>
      <c r="AR511" s="41"/>
      <c r="AS511" s="23"/>
    </row>
    <row r="512" spans="5:45" ht="13">
      <c r="E512" s="39"/>
      <c r="M512" s="39"/>
      <c r="O512" s="39"/>
      <c r="P512" s="39"/>
      <c r="AQ512" s="41"/>
      <c r="AR512" s="41"/>
      <c r="AS512" s="23"/>
    </row>
    <row r="513" spans="5:45" ht="13">
      <c r="E513" s="39"/>
      <c r="M513" s="39"/>
      <c r="O513" s="39"/>
      <c r="P513" s="39"/>
      <c r="AQ513" s="41"/>
      <c r="AR513" s="41"/>
      <c r="AS513" s="23"/>
    </row>
    <row r="514" spans="5:45" ht="13">
      <c r="E514" s="39"/>
      <c r="M514" s="39"/>
      <c r="O514" s="39"/>
      <c r="P514" s="39"/>
      <c r="AQ514" s="41"/>
      <c r="AR514" s="41"/>
      <c r="AS514" s="23"/>
    </row>
    <row r="515" spans="5:45" ht="13">
      <c r="E515" s="39"/>
      <c r="M515" s="39"/>
      <c r="O515" s="39"/>
      <c r="P515" s="39"/>
      <c r="AQ515" s="41"/>
      <c r="AR515" s="41"/>
      <c r="AS515" s="23"/>
    </row>
    <row r="516" spans="5:45" ht="13">
      <c r="E516" s="39"/>
      <c r="M516" s="39"/>
      <c r="O516" s="39"/>
      <c r="P516" s="39"/>
      <c r="AQ516" s="41"/>
      <c r="AR516" s="41"/>
      <c r="AS516" s="23"/>
    </row>
    <row r="517" spans="5:45" ht="13">
      <c r="E517" s="39"/>
      <c r="M517" s="39"/>
      <c r="O517" s="39"/>
      <c r="P517" s="39"/>
      <c r="AQ517" s="41"/>
      <c r="AR517" s="41"/>
      <c r="AS517" s="23"/>
    </row>
    <row r="518" spans="5:45" ht="13">
      <c r="E518" s="39"/>
      <c r="M518" s="39"/>
      <c r="O518" s="39"/>
      <c r="P518" s="39"/>
      <c r="AQ518" s="41"/>
      <c r="AR518" s="41"/>
      <c r="AS518" s="23"/>
    </row>
    <row r="519" spans="5:45" ht="13">
      <c r="E519" s="39"/>
      <c r="M519" s="39"/>
      <c r="O519" s="39"/>
      <c r="P519" s="39"/>
      <c r="AQ519" s="41"/>
      <c r="AR519" s="41"/>
      <c r="AS519" s="23"/>
    </row>
    <row r="520" spans="5:45" ht="13">
      <c r="E520" s="39"/>
      <c r="M520" s="39"/>
      <c r="O520" s="39"/>
      <c r="P520" s="39"/>
      <c r="AQ520" s="41"/>
      <c r="AR520" s="41"/>
      <c r="AS520" s="23"/>
    </row>
    <row r="521" spans="5:45" ht="13">
      <c r="E521" s="39"/>
      <c r="M521" s="39"/>
      <c r="O521" s="39"/>
      <c r="P521" s="39"/>
      <c r="AQ521" s="41"/>
      <c r="AR521" s="41"/>
      <c r="AS521" s="23"/>
    </row>
    <row r="522" spans="5:45" ht="13">
      <c r="E522" s="39"/>
      <c r="M522" s="39"/>
      <c r="O522" s="39"/>
      <c r="P522" s="39"/>
      <c r="AQ522" s="41"/>
      <c r="AR522" s="41"/>
      <c r="AS522" s="23"/>
    </row>
    <row r="523" spans="5:45" ht="13">
      <c r="E523" s="39"/>
      <c r="M523" s="39"/>
      <c r="O523" s="39"/>
      <c r="P523" s="39"/>
      <c r="AQ523" s="41"/>
      <c r="AR523" s="41"/>
      <c r="AS523" s="23"/>
    </row>
    <row r="524" spans="5:45" ht="13">
      <c r="E524" s="39"/>
      <c r="M524" s="39"/>
      <c r="O524" s="39"/>
      <c r="P524" s="39"/>
      <c r="AQ524" s="41"/>
      <c r="AR524" s="41"/>
      <c r="AS524" s="23"/>
    </row>
    <row r="525" spans="5:45" ht="13">
      <c r="E525" s="39"/>
      <c r="M525" s="39"/>
      <c r="O525" s="39"/>
      <c r="P525" s="39"/>
      <c r="AQ525" s="41"/>
      <c r="AR525" s="41"/>
      <c r="AS525" s="23"/>
    </row>
    <row r="526" spans="5:45" ht="13">
      <c r="E526" s="39"/>
      <c r="M526" s="39"/>
      <c r="O526" s="39"/>
      <c r="P526" s="39"/>
      <c r="AQ526" s="41"/>
      <c r="AR526" s="41"/>
      <c r="AS526" s="23"/>
    </row>
    <row r="527" spans="5:45" ht="13">
      <c r="E527" s="39"/>
      <c r="M527" s="39"/>
      <c r="O527" s="39"/>
      <c r="P527" s="39"/>
      <c r="AQ527" s="41"/>
      <c r="AR527" s="41"/>
      <c r="AS527" s="23"/>
    </row>
    <row r="528" spans="5:45" ht="13">
      <c r="E528" s="39"/>
      <c r="M528" s="39"/>
      <c r="O528" s="39"/>
      <c r="P528" s="39"/>
      <c r="AQ528" s="41"/>
      <c r="AR528" s="41"/>
      <c r="AS528" s="23"/>
    </row>
    <row r="529" spans="5:45" ht="13">
      <c r="E529" s="39"/>
      <c r="M529" s="39"/>
      <c r="O529" s="39"/>
      <c r="P529" s="39"/>
      <c r="AQ529" s="41"/>
      <c r="AR529" s="41"/>
      <c r="AS529" s="23"/>
    </row>
    <row r="530" spans="5:45" ht="13">
      <c r="E530" s="39"/>
      <c r="M530" s="39"/>
      <c r="O530" s="39"/>
      <c r="P530" s="39"/>
      <c r="AQ530" s="41"/>
      <c r="AR530" s="41"/>
      <c r="AS530" s="23"/>
    </row>
    <row r="531" spans="5:45" ht="13">
      <c r="E531" s="39"/>
      <c r="M531" s="39"/>
      <c r="O531" s="39"/>
      <c r="P531" s="39"/>
      <c r="AQ531" s="41"/>
      <c r="AR531" s="41"/>
      <c r="AS531" s="23"/>
    </row>
    <row r="532" spans="5:45" ht="13">
      <c r="E532" s="39"/>
      <c r="M532" s="39"/>
      <c r="O532" s="39"/>
      <c r="P532" s="39"/>
      <c r="AQ532" s="41"/>
      <c r="AR532" s="41"/>
      <c r="AS532" s="23"/>
    </row>
    <row r="533" spans="5:45" ht="13">
      <c r="E533" s="39"/>
      <c r="M533" s="39"/>
      <c r="O533" s="39"/>
      <c r="P533" s="39"/>
      <c r="AQ533" s="41"/>
      <c r="AR533" s="41"/>
      <c r="AS533" s="23"/>
    </row>
    <row r="534" spans="5:45" ht="13">
      <c r="E534" s="39"/>
      <c r="M534" s="39"/>
      <c r="O534" s="39"/>
      <c r="P534" s="39"/>
      <c r="AQ534" s="41"/>
      <c r="AR534" s="41"/>
      <c r="AS534" s="23"/>
    </row>
    <row r="535" spans="5:45" ht="13">
      <c r="E535" s="39"/>
      <c r="M535" s="39"/>
      <c r="O535" s="39"/>
      <c r="P535" s="39"/>
      <c r="AQ535" s="41"/>
      <c r="AR535" s="41"/>
      <c r="AS535" s="23"/>
    </row>
    <row r="536" spans="5:45" ht="13">
      <c r="E536" s="39"/>
      <c r="M536" s="39"/>
      <c r="O536" s="39"/>
      <c r="P536" s="39"/>
      <c r="AQ536" s="41"/>
      <c r="AR536" s="41"/>
      <c r="AS536" s="23"/>
    </row>
    <row r="537" spans="5:45" ht="13">
      <c r="E537" s="39"/>
      <c r="M537" s="39"/>
      <c r="O537" s="39"/>
      <c r="P537" s="39"/>
      <c r="AQ537" s="41"/>
      <c r="AR537" s="41"/>
      <c r="AS537" s="23"/>
    </row>
    <row r="538" spans="5:45" ht="13">
      <c r="E538" s="39"/>
      <c r="M538" s="39"/>
      <c r="O538" s="39"/>
      <c r="P538" s="39"/>
      <c r="AQ538" s="41"/>
      <c r="AR538" s="41"/>
      <c r="AS538" s="23"/>
    </row>
    <row r="539" spans="5:45" ht="13">
      <c r="E539" s="39"/>
      <c r="M539" s="39"/>
      <c r="O539" s="39"/>
      <c r="P539" s="39"/>
      <c r="AQ539" s="41"/>
      <c r="AR539" s="41"/>
      <c r="AS539" s="23"/>
    </row>
    <row r="540" spans="5:45" ht="13">
      <c r="E540" s="39"/>
      <c r="M540" s="39"/>
      <c r="O540" s="39"/>
      <c r="P540" s="39"/>
      <c r="AQ540" s="41"/>
      <c r="AR540" s="41"/>
      <c r="AS540" s="23"/>
    </row>
    <row r="541" spans="5:45" ht="13">
      <c r="E541" s="39"/>
      <c r="M541" s="39"/>
      <c r="O541" s="39"/>
      <c r="P541" s="39"/>
      <c r="AQ541" s="41"/>
      <c r="AR541" s="41"/>
      <c r="AS541" s="23"/>
    </row>
    <row r="542" spans="5:45" ht="13">
      <c r="E542" s="39"/>
      <c r="M542" s="39"/>
      <c r="O542" s="39"/>
      <c r="P542" s="39"/>
      <c r="AQ542" s="41"/>
      <c r="AR542" s="41"/>
      <c r="AS542" s="23"/>
    </row>
    <row r="543" spans="5:45" ht="13">
      <c r="E543" s="39"/>
      <c r="M543" s="39"/>
      <c r="O543" s="39"/>
      <c r="P543" s="39"/>
      <c r="AQ543" s="41"/>
      <c r="AR543" s="41"/>
      <c r="AS543" s="23"/>
    </row>
    <row r="544" spans="5:45" ht="13">
      <c r="E544" s="39"/>
      <c r="M544" s="39"/>
      <c r="O544" s="39"/>
      <c r="P544" s="39"/>
      <c r="AQ544" s="41"/>
      <c r="AR544" s="41"/>
      <c r="AS544" s="23"/>
    </row>
    <row r="545" spans="5:45" ht="13">
      <c r="E545" s="39"/>
      <c r="M545" s="39"/>
      <c r="O545" s="39"/>
      <c r="P545" s="39"/>
      <c r="AQ545" s="41"/>
      <c r="AR545" s="41"/>
      <c r="AS545" s="23"/>
    </row>
    <row r="546" spans="5:45" ht="13">
      <c r="E546" s="39"/>
      <c r="M546" s="39"/>
      <c r="O546" s="39"/>
      <c r="P546" s="39"/>
      <c r="AQ546" s="41"/>
      <c r="AR546" s="41"/>
      <c r="AS546" s="23"/>
    </row>
    <row r="547" spans="5:45" ht="13">
      <c r="E547" s="39"/>
      <c r="M547" s="39"/>
      <c r="O547" s="39"/>
      <c r="P547" s="39"/>
      <c r="AQ547" s="41"/>
      <c r="AR547" s="41"/>
      <c r="AS547" s="23"/>
    </row>
    <row r="548" spans="5:45" ht="13">
      <c r="E548" s="39"/>
      <c r="M548" s="39"/>
      <c r="O548" s="39"/>
      <c r="P548" s="39"/>
      <c r="AQ548" s="41"/>
      <c r="AR548" s="41"/>
      <c r="AS548" s="23"/>
    </row>
    <row r="549" spans="5:45" ht="13">
      <c r="E549" s="39"/>
      <c r="M549" s="39"/>
      <c r="O549" s="39"/>
      <c r="P549" s="39"/>
      <c r="AQ549" s="41"/>
      <c r="AR549" s="41"/>
      <c r="AS549" s="23"/>
    </row>
    <row r="550" spans="5:45" ht="13">
      <c r="E550" s="39"/>
      <c r="M550" s="39"/>
      <c r="O550" s="39"/>
      <c r="P550" s="39"/>
      <c r="AQ550" s="41"/>
      <c r="AR550" s="41"/>
      <c r="AS550" s="23"/>
    </row>
    <row r="551" spans="5:45" ht="13">
      <c r="E551" s="39"/>
      <c r="M551" s="39"/>
      <c r="O551" s="39"/>
      <c r="P551" s="39"/>
      <c r="AQ551" s="41"/>
      <c r="AR551" s="41"/>
      <c r="AS551" s="23"/>
    </row>
    <row r="552" spans="5:45" ht="13">
      <c r="E552" s="39"/>
      <c r="M552" s="39"/>
      <c r="O552" s="39"/>
      <c r="P552" s="39"/>
      <c r="AQ552" s="41"/>
      <c r="AR552" s="41"/>
      <c r="AS552" s="23"/>
    </row>
    <row r="553" spans="5:45" ht="13">
      <c r="E553" s="39"/>
      <c r="M553" s="39"/>
      <c r="O553" s="39"/>
      <c r="P553" s="39"/>
      <c r="AQ553" s="41"/>
      <c r="AR553" s="41"/>
      <c r="AS553" s="23"/>
    </row>
    <row r="554" spans="5:45" ht="13">
      <c r="E554" s="39"/>
      <c r="M554" s="39"/>
      <c r="O554" s="39"/>
      <c r="P554" s="39"/>
      <c r="AQ554" s="41"/>
      <c r="AR554" s="41"/>
      <c r="AS554" s="23"/>
    </row>
    <row r="555" spans="5:45" ht="13">
      <c r="E555" s="39"/>
      <c r="M555" s="39"/>
      <c r="O555" s="39"/>
      <c r="P555" s="39"/>
      <c r="AQ555" s="41"/>
      <c r="AR555" s="41"/>
      <c r="AS555" s="23"/>
    </row>
    <row r="556" spans="5:45" ht="13">
      <c r="E556" s="39"/>
      <c r="M556" s="39"/>
      <c r="O556" s="39"/>
      <c r="P556" s="39"/>
      <c r="AQ556" s="41"/>
      <c r="AR556" s="41"/>
      <c r="AS556" s="23"/>
    </row>
    <row r="557" spans="5:45" ht="13">
      <c r="E557" s="39"/>
      <c r="M557" s="39"/>
      <c r="O557" s="39"/>
      <c r="P557" s="39"/>
      <c r="AQ557" s="41"/>
      <c r="AR557" s="41"/>
      <c r="AS557" s="23"/>
    </row>
    <row r="558" spans="5:45" ht="13">
      <c r="E558" s="39"/>
      <c r="M558" s="39"/>
      <c r="O558" s="39"/>
      <c r="P558" s="39"/>
      <c r="AQ558" s="41"/>
      <c r="AR558" s="41"/>
      <c r="AS558" s="23"/>
    </row>
    <row r="559" spans="5:45" ht="13">
      <c r="E559" s="39"/>
      <c r="M559" s="39"/>
      <c r="O559" s="39"/>
      <c r="P559" s="39"/>
      <c r="AQ559" s="41"/>
      <c r="AR559" s="41"/>
      <c r="AS559" s="23"/>
    </row>
    <row r="560" spans="5:45" ht="13">
      <c r="E560" s="39"/>
      <c r="M560" s="39"/>
      <c r="O560" s="39"/>
      <c r="P560" s="39"/>
      <c r="AQ560" s="41"/>
      <c r="AR560" s="41"/>
      <c r="AS560" s="23"/>
    </row>
    <row r="561" spans="5:45" ht="13">
      <c r="E561" s="39"/>
      <c r="M561" s="39"/>
      <c r="O561" s="39"/>
      <c r="P561" s="39"/>
      <c r="AQ561" s="41"/>
      <c r="AR561" s="41"/>
      <c r="AS561" s="23"/>
    </row>
    <row r="562" spans="5:45" ht="13">
      <c r="E562" s="39"/>
      <c r="M562" s="39"/>
      <c r="O562" s="39"/>
      <c r="P562" s="39"/>
      <c r="AQ562" s="41"/>
      <c r="AR562" s="41"/>
      <c r="AS562" s="23"/>
    </row>
    <row r="563" spans="5:45" ht="13">
      <c r="E563" s="39"/>
      <c r="M563" s="39"/>
      <c r="O563" s="39"/>
      <c r="P563" s="39"/>
      <c r="AQ563" s="41"/>
      <c r="AR563" s="41"/>
      <c r="AS563" s="23"/>
    </row>
    <row r="564" spans="5:45" ht="13">
      <c r="E564" s="39"/>
      <c r="M564" s="39"/>
      <c r="O564" s="39"/>
      <c r="P564" s="39"/>
      <c r="AQ564" s="41"/>
      <c r="AR564" s="41"/>
      <c r="AS564" s="23"/>
    </row>
    <row r="565" spans="5:45" ht="13">
      <c r="E565" s="39"/>
      <c r="M565" s="39"/>
      <c r="O565" s="39"/>
      <c r="P565" s="39"/>
      <c r="AQ565" s="41"/>
      <c r="AR565" s="41"/>
      <c r="AS565" s="23"/>
    </row>
    <row r="566" spans="5:45" ht="13">
      <c r="E566" s="39"/>
      <c r="M566" s="39"/>
      <c r="O566" s="39"/>
      <c r="P566" s="39"/>
      <c r="AQ566" s="41"/>
      <c r="AR566" s="41"/>
      <c r="AS566" s="23"/>
    </row>
    <row r="567" spans="5:45" ht="13">
      <c r="E567" s="39"/>
      <c r="M567" s="39"/>
      <c r="O567" s="39"/>
      <c r="P567" s="39"/>
      <c r="AQ567" s="41"/>
      <c r="AR567" s="41"/>
      <c r="AS567" s="23"/>
    </row>
    <row r="568" spans="5:45" ht="13">
      <c r="E568" s="39"/>
      <c r="M568" s="39"/>
      <c r="O568" s="39"/>
      <c r="P568" s="39"/>
      <c r="AQ568" s="41"/>
      <c r="AR568" s="41"/>
      <c r="AS568" s="23"/>
    </row>
    <row r="569" spans="5:45" ht="13">
      <c r="E569" s="39"/>
      <c r="M569" s="39"/>
      <c r="O569" s="39"/>
      <c r="P569" s="39"/>
      <c r="AQ569" s="41"/>
      <c r="AR569" s="41"/>
      <c r="AS569" s="23"/>
    </row>
    <row r="570" spans="5:45" ht="13">
      <c r="E570" s="39"/>
      <c r="M570" s="39"/>
      <c r="O570" s="39"/>
      <c r="P570" s="39"/>
      <c r="AQ570" s="41"/>
      <c r="AR570" s="41"/>
      <c r="AS570" s="23"/>
    </row>
    <row r="571" spans="5:45" ht="13">
      <c r="E571" s="39"/>
      <c r="M571" s="39"/>
      <c r="O571" s="39"/>
      <c r="P571" s="39"/>
      <c r="AQ571" s="41"/>
      <c r="AR571" s="41"/>
      <c r="AS571" s="23"/>
    </row>
    <row r="572" spans="5:45" ht="13">
      <c r="E572" s="39"/>
      <c r="M572" s="39"/>
      <c r="O572" s="39"/>
      <c r="P572" s="39"/>
      <c r="AQ572" s="41"/>
      <c r="AR572" s="41"/>
      <c r="AS572" s="23"/>
    </row>
    <row r="573" spans="5:45" ht="13">
      <c r="E573" s="39"/>
      <c r="M573" s="39"/>
      <c r="O573" s="39"/>
      <c r="P573" s="39"/>
      <c r="AQ573" s="41"/>
      <c r="AR573" s="41"/>
      <c r="AS573" s="23"/>
    </row>
    <row r="574" spans="5:45" ht="13">
      <c r="E574" s="39"/>
      <c r="M574" s="39"/>
      <c r="O574" s="39"/>
      <c r="P574" s="39"/>
      <c r="AQ574" s="41"/>
      <c r="AR574" s="41"/>
      <c r="AS574" s="23"/>
    </row>
    <row r="575" spans="5:45" ht="13">
      <c r="E575" s="39"/>
      <c r="M575" s="39"/>
      <c r="O575" s="39"/>
      <c r="P575" s="39"/>
      <c r="AQ575" s="41"/>
      <c r="AR575" s="41"/>
      <c r="AS575" s="23"/>
    </row>
    <row r="576" spans="5:45" ht="13">
      <c r="E576" s="39"/>
      <c r="M576" s="39"/>
      <c r="O576" s="39"/>
      <c r="P576" s="39"/>
      <c r="AQ576" s="41"/>
      <c r="AR576" s="41"/>
      <c r="AS576" s="23"/>
    </row>
    <row r="577" spans="5:45" ht="13">
      <c r="E577" s="39"/>
      <c r="M577" s="39"/>
      <c r="O577" s="39"/>
      <c r="P577" s="39"/>
      <c r="AQ577" s="41"/>
      <c r="AR577" s="41"/>
      <c r="AS577" s="23"/>
    </row>
    <row r="578" spans="5:45" ht="13">
      <c r="E578" s="39"/>
      <c r="M578" s="39"/>
      <c r="O578" s="39"/>
      <c r="P578" s="39"/>
      <c r="AQ578" s="41"/>
      <c r="AR578" s="41"/>
      <c r="AS578" s="23"/>
    </row>
    <row r="579" spans="5:45" ht="13">
      <c r="E579" s="39"/>
      <c r="M579" s="39"/>
      <c r="O579" s="39"/>
      <c r="P579" s="39"/>
      <c r="AQ579" s="41"/>
      <c r="AR579" s="41"/>
      <c r="AS579" s="23"/>
    </row>
    <row r="580" spans="5:45" ht="13">
      <c r="E580" s="39"/>
      <c r="M580" s="39"/>
      <c r="O580" s="39"/>
      <c r="P580" s="39"/>
      <c r="AQ580" s="41"/>
      <c r="AR580" s="41"/>
      <c r="AS580" s="23"/>
    </row>
    <row r="581" spans="5:45" ht="13">
      <c r="E581" s="39"/>
      <c r="M581" s="39"/>
      <c r="O581" s="39"/>
      <c r="P581" s="39"/>
      <c r="AQ581" s="41"/>
      <c r="AR581" s="41"/>
      <c r="AS581" s="23"/>
    </row>
    <row r="582" spans="5:45" ht="13">
      <c r="E582" s="39"/>
      <c r="M582" s="39"/>
      <c r="O582" s="39"/>
      <c r="P582" s="39"/>
      <c r="AQ582" s="41"/>
      <c r="AR582" s="41"/>
      <c r="AS582" s="23"/>
    </row>
    <row r="583" spans="5:45" ht="13">
      <c r="E583" s="39"/>
      <c r="M583" s="39"/>
      <c r="O583" s="39"/>
      <c r="P583" s="39"/>
      <c r="AQ583" s="41"/>
      <c r="AR583" s="41"/>
      <c r="AS583" s="23"/>
    </row>
    <row r="584" spans="5:45" ht="13">
      <c r="E584" s="39"/>
      <c r="M584" s="39"/>
      <c r="O584" s="39"/>
      <c r="P584" s="39"/>
      <c r="AQ584" s="41"/>
      <c r="AR584" s="41"/>
      <c r="AS584" s="23"/>
    </row>
    <row r="585" spans="5:45" ht="13">
      <c r="E585" s="39"/>
      <c r="M585" s="39"/>
      <c r="O585" s="39"/>
      <c r="P585" s="39"/>
      <c r="AQ585" s="41"/>
      <c r="AR585" s="41"/>
      <c r="AS585" s="23"/>
    </row>
    <row r="586" spans="5:45" ht="13">
      <c r="E586" s="39"/>
      <c r="M586" s="39"/>
      <c r="O586" s="39"/>
      <c r="P586" s="39"/>
      <c r="AQ586" s="41"/>
      <c r="AR586" s="41"/>
      <c r="AS586" s="23"/>
    </row>
    <row r="587" spans="5:45" ht="13">
      <c r="E587" s="39"/>
      <c r="M587" s="39"/>
      <c r="O587" s="39"/>
      <c r="P587" s="39"/>
      <c r="AQ587" s="41"/>
      <c r="AR587" s="41"/>
      <c r="AS587" s="23"/>
    </row>
    <row r="588" spans="5:45" ht="13">
      <c r="E588" s="39"/>
      <c r="M588" s="39"/>
      <c r="O588" s="39"/>
      <c r="P588" s="39"/>
      <c r="AQ588" s="41"/>
      <c r="AR588" s="41"/>
      <c r="AS588" s="23"/>
    </row>
    <row r="589" spans="5:45" ht="13">
      <c r="E589" s="39"/>
      <c r="M589" s="39"/>
      <c r="O589" s="39"/>
      <c r="P589" s="39"/>
      <c r="AQ589" s="41"/>
      <c r="AR589" s="41"/>
      <c r="AS589" s="23"/>
    </row>
    <row r="590" spans="5:45" ht="13">
      <c r="E590" s="39"/>
      <c r="M590" s="39"/>
      <c r="O590" s="39"/>
      <c r="P590" s="39"/>
      <c r="AQ590" s="41"/>
      <c r="AR590" s="41"/>
      <c r="AS590" s="23"/>
    </row>
    <row r="591" spans="5:45" ht="13">
      <c r="E591" s="39"/>
      <c r="M591" s="39"/>
      <c r="O591" s="39"/>
      <c r="P591" s="39"/>
      <c r="AQ591" s="41"/>
      <c r="AR591" s="41"/>
      <c r="AS591" s="23"/>
    </row>
    <row r="592" spans="5:45" ht="13">
      <c r="E592" s="39"/>
      <c r="M592" s="39"/>
      <c r="O592" s="39"/>
      <c r="P592" s="39"/>
      <c r="AQ592" s="41"/>
      <c r="AR592" s="41"/>
      <c r="AS592" s="23"/>
    </row>
    <row r="593" spans="5:45" ht="13">
      <c r="E593" s="39"/>
      <c r="M593" s="39"/>
      <c r="O593" s="39"/>
      <c r="P593" s="39"/>
      <c r="AQ593" s="41"/>
      <c r="AR593" s="41"/>
      <c r="AS593" s="23"/>
    </row>
    <row r="594" spans="5:45" ht="13">
      <c r="E594" s="39"/>
      <c r="M594" s="39"/>
      <c r="O594" s="39"/>
      <c r="P594" s="39"/>
      <c r="AQ594" s="41"/>
      <c r="AR594" s="41"/>
      <c r="AS594" s="23"/>
    </row>
    <row r="595" spans="5:45" ht="13">
      <c r="E595" s="39"/>
      <c r="M595" s="39"/>
      <c r="O595" s="39"/>
      <c r="P595" s="39"/>
      <c r="AQ595" s="41"/>
      <c r="AR595" s="41"/>
      <c r="AS595" s="23"/>
    </row>
    <row r="596" spans="5:45" ht="13">
      <c r="E596" s="39"/>
      <c r="M596" s="39"/>
      <c r="O596" s="39"/>
      <c r="P596" s="39"/>
      <c r="AQ596" s="41"/>
      <c r="AR596" s="41"/>
      <c r="AS596" s="23"/>
    </row>
    <row r="597" spans="5:45" ht="13">
      <c r="E597" s="39"/>
      <c r="M597" s="39"/>
      <c r="O597" s="39"/>
      <c r="P597" s="39"/>
      <c r="AQ597" s="41"/>
      <c r="AR597" s="41"/>
      <c r="AS597" s="23"/>
    </row>
    <row r="598" spans="5:45" ht="13">
      <c r="E598" s="39"/>
      <c r="M598" s="39"/>
      <c r="O598" s="39"/>
      <c r="P598" s="39"/>
      <c r="AQ598" s="41"/>
      <c r="AR598" s="41"/>
      <c r="AS598" s="23"/>
    </row>
    <row r="599" spans="5:45" ht="13">
      <c r="E599" s="39"/>
      <c r="M599" s="39"/>
      <c r="O599" s="39"/>
      <c r="P599" s="39"/>
      <c r="AQ599" s="41"/>
      <c r="AR599" s="41"/>
      <c r="AS599" s="23"/>
    </row>
    <row r="600" spans="5:45" ht="13">
      <c r="E600" s="39"/>
      <c r="M600" s="39"/>
      <c r="O600" s="39"/>
      <c r="P600" s="39"/>
      <c r="AQ600" s="41"/>
      <c r="AR600" s="41"/>
      <c r="AS600" s="23"/>
    </row>
    <row r="601" spans="5:45" ht="13">
      <c r="E601" s="39"/>
      <c r="M601" s="39"/>
      <c r="O601" s="39"/>
      <c r="P601" s="39"/>
      <c r="AQ601" s="41"/>
      <c r="AR601" s="41"/>
      <c r="AS601" s="23"/>
    </row>
    <row r="602" spans="5:45" ht="13">
      <c r="E602" s="39"/>
      <c r="M602" s="39"/>
      <c r="O602" s="39"/>
      <c r="P602" s="39"/>
      <c r="AQ602" s="41"/>
      <c r="AR602" s="41"/>
      <c r="AS602" s="23"/>
    </row>
    <row r="603" spans="5:45" ht="13">
      <c r="E603" s="39"/>
      <c r="M603" s="39"/>
      <c r="O603" s="39"/>
      <c r="P603" s="39"/>
      <c r="AQ603" s="41"/>
      <c r="AR603" s="41"/>
      <c r="AS603" s="23"/>
    </row>
    <row r="604" spans="5:45" ht="13">
      <c r="E604" s="39"/>
      <c r="M604" s="39"/>
      <c r="O604" s="39"/>
      <c r="P604" s="39"/>
      <c r="AQ604" s="41"/>
      <c r="AR604" s="41"/>
      <c r="AS604" s="23"/>
    </row>
    <row r="605" spans="5:45" ht="13">
      <c r="E605" s="39"/>
      <c r="M605" s="39"/>
      <c r="O605" s="39"/>
      <c r="P605" s="39"/>
      <c r="AQ605" s="41"/>
      <c r="AR605" s="41"/>
      <c r="AS605" s="23"/>
    </row>
    <row r="606" spans="5:45" ht="13">
      <c r="E606" s="39"/>
      <c r="M606" s="39"/>
      <c r="O606" s="39"/>
      <c r="P606" s="39"/>
      <c r="AQ606" s="41"/>
      <c r="AR606" s="41"/>
      <c r="AS606" s="23"/>
    </row>
    <row r="607" spans="5:45" ht="13">
      <c r="E607" s="39"/>
      <c r="M607" s="39"/>
      <c r="O607" s="39"/>
      <c r="P607" s="39"/>
      <c r="AQ607" s="41"/>
      <c r="AR607" s="41"/>
      <c r="AS607" s="23"/>
    </row>
    <row r="608" spans="5:45" ht="13">
      <c r="E608" s="39"/>
      <c r="M608" s="39"/>
      <c r="O608" s="39"/>
      <c r="P608" s="39"/>
      <c r="AQ608" s="41"/>
      <c r="AR608" s="41"/>
      <c r="AS608" s="23"/>
    </row>
    <row r="609" spans="5:45" ht="13">
      <c r="E609" s="39"/>
      <c r="M609" s="39"/>
      <c r="O609" s="39"/>
      <c r="P609" s="39"/>
      <c r="AQ609" s="41"/>
      <c r="AR609" s="41"/>
      <c r="AS609" s="23"/>
    </row>
    <row r="610" spans="5:45" ht="13">
      <c r="E610" s="39"/>
      <c r="M610" s="39"/>
      <c r="O610" s="39"/>
      <c r="P610" s="39"/>
      <c r="AQ610" s="41"/>
      <c r="AR610" s="41"/>
      <c r="AS610" s="23"/>
    </row>
    <row r="611" spans="5:45" ht="13">
      <c r="E611" s="39"/>
      <c r="M611" s="39"/>
      <c r="O611" s="39"/>
      <c r="P611" s="39"/>
      <c r="AQ611" s="41"/>
      <c r="AR611" s="41"/>
      <c r="AS611" s="23"/>
    </row>
    <row r="612" spans="5:45" ht="13">
      <c r="E612" s="39"/>
      <c r="M612" s="39"/>
      <c r="O612" s="39"/>
      <c r="P612" s="39"/>
      <c r="AQ612" s="41"/>
      <c r="AR612" s="41"/>
      <c r="AS612" s="23"/>
    </row>
    <row r="613" spans="5:45" ht="13">
      <c r="E613" s="39"/>
      <c r="M613" s="39"/>
      <c r="O613" s="39"/>
      <c r="P613" s="39"/>
      <c r="AQ613" s="41"/>
      <c r="AR613" s="41"/>
      <c r="AS613" s="23"/>
    </row>
    <row r="614" spans="5:45" ht="13">
      <c r="E614" s="39"/>
      <c r="M614" s="39"/>
      <c r="O614" s="39"/>
      <c r="P614" s="39"/>
      <c r="AQ614" s="41"/>
      <c r="AR614" s="41"/>
      <c r="AS614" s="23"/>
    </row>
    <row r="615" spans="5:45" ht="13">
      <c r="E615" s="39"/>
      <c r="M615" s="39"/>
      <c r="O615" s="39"/>
      <c r="P615" s="39"/>
      <c r="AQ615" s="41"/>
      <c r="AR615" s="41"/>
      <c r="AS615" s="23"/>
    </row>
    <row r="616" spans="5:45" ht="13">
      <c r="E616" s="39"/>
      <c r="M616" s="39"/>
      <c r="O616" s="39"/>
      <c r="P616" s="39"/>
      <c r="AQ616" s="41"/>
      <c r="AR616" s="41"/>
      <c r="AS616" s="23"/>
    </row>
    <row r="617" spans="5:45" ht="13">
      <c r="E617" s="39"/>
      <c r="M617" s="39"/>
      <c r="O617" s="39"/>
      <c r="P617" s="39"/>
      <c r="AQ617" s="41"/>
      <c r="AR617" s="41"/>
      <c r="AS617" s="23"/>
    </row>
    <row r="618" spans="5:45" ht="13">
      <c r="E618" s="39"/>
      <c r="M618" s="39"/>
      <c r="O618" s="39"/>
      <c r="P618" s="39"/>
      <c r="AQ618" s="41"/>
      <c r="AR618" s="41"/>
      <c r="AS618" s="23"/>
    </row>
    <row r="619" spans="5:45" ht="13">
      <c r="E619" s="39"/>
      <c r="M619" s="39"/>
      <c r="O619" s="39"/>
      <c r="P619" s="39"/>
      <c r="AQ619" s="41"/>
      <c r="AR619" s="41"/>
      <c r="AS619" s="23"/>
    </row>
    <row r="620" spans="5:45" ht="13">
      <c r="E620" s="39"/>
      <c r="M620" s="39"/>
      <c r="O620" s="39"/>
      <c r="P620" s="39"/>
      <c r="AQ620" s="41"/>
      <c r="AR620" s="41"/>
      <c r="AS620" s="23"/>
    </row>
    <row r="621" spans="5:45" ht="13">
      <c r="E621" s="39"/>
      <c r="M621" s="39"/>
      <c r="O621" s="39"/>
      <c r="P621" s="39"/>
      <c r="AQ621" s="41"/>
      <c r="AR621" s="41"/>
      <c r="AS621" s="23"/>
    </row>
    <row r="622" spans="5:45" ht="13">
      <c r="E622" s="39"/>
      <c r="M622" s="39"/>
      <c r="O622" s="39"/>
      <c r="P622" s="39"/>
      <c r="AQ622" s="41"/>
      <c r="AR622" s="41"/>
      <c r="AS622" s="23"/>
    </row>
    <row r="623" spans="5:45" ht="13">
      <c r="E623" s="39"/>
      <c r="M623" s="39"/>
      <c r="O623" s="39"/>
      <c r="P623" s="39"/>
      <c r="AQ623" s="41"/>
      <c r="AR623" s="41"/>
      <c r="AS623" s="23"/>
    </row>
    <row r="624" spans="5:45" ht="13">
      <c r="E624" s="39"/>
      <c r="M624" s="39"/>
      <c r="O624" s="39"/>
      <c r="P624" s="39"/>
      <c r="AQ624" s="41"/>
      <c r="AR624" s="41"/>
      <c r="AS624" s="23"/>
    </row>
    <row r="625" spans="5:45" ht="13">
      <c r="E625" s="39"/>
      <c r="M625" s="39"/>
      <c r="O625" s="39"/>
      <c r="P625" s="39"/>
      <c r="AQ625" s="41"/>
      <c r="AR625" s="41"/>
      <c r="AS625" s="23"/>
    </row>
    <row r="626" spans="5:45" ht="13">
      <c r="E626" s="39"/>
      <c r="M626" s="39"/>
      <c r="O626" s="39"/>
      <c r="P626" s="39"/>
      <c r="AQ626" s="41"/>
      <c r="AR626" s="41"/>
      <c r="AS626" s="23"/>
    </row>
    <row r="627" spans="5:45" ht="13">
      <c r="E627" s="39"/>
      <c r="M627" s="39"/>
      <c r="O627" s="39"/>
      <c r="P627" s="39"/>
      <c r="AQ627" s="41"/>
      <c r="AR627" s="41"/>
      <c r="AS627" s="23"/>
    </row>
    <row r="628" spans="5:45" ht="13">
      <c r="E628" s="39"/>
      <c r="M628" s="39"/>
      <c r="O628" s="39"/>
      <c r="P628" s="39"/>
      <c r="AQ628" s="41"/>
      <c r="AR628" s="41"/>
      <c r="AS628" s="23"/>
    </row>
    <row r="629" spans="5:45" ht="13">
      <c r="E629" s="39"/>
      <c r="M629" s="39"/>
      <c r="O629" s="39"/>
      <c r="P629" s="39"/>
      <c r="AQ629" s="41"/>
      <c r="AR629" s="41"/>
      <c r="AS629" s="23"/>
    </row>
    <row r="630" spans="5:45" ht="13">
      <c r="E630" s="39"/>
      <c r="M630" s="39"/>
      <c r="O630" s="39"/>
      <c r="P630" s="39"/>
      <c r="AQ630" s="41"/>
      <c r="AR630" s="41"/>
      <c r="AS630" s="23"/>
    </row>
    <row r="631" spans="5:45" ht="13">
      <c r="E631" s="39"/>
      <c r="M631" s="39"/>
      <c r="O631" s="39"/>
      <c r="P631" s="39"/>
      <c r="AQ631" s="41"/>
      <c r="AR631" s="41"/>
      <c r="AS631" s="23"/>
    </row>
    <row r="632" spans="5:45" ht="13">
      <c r="E632" s="39"/>
      <c r="M632" s="39"/>
      <c r="O632" s="39"/>
      <c r="P632" s="39"/>
      <c r="AQ632" s="41"/>
      <c r="AR632" s="41"/>
      <c r="AS632" s="23"/>
    </row>
    <row r="633" spans="5:45" ht="13">
      <c r="E633" s="39"/>
      <c r="M633" s="39"/>
      <c r="O633" s="39"/>
      <c r="P633" s="39"/>
      <c r="AQ633" s="41"/>
      <c r="AR633" s="41"/>
      <c r="AS633" s="23"/>
    </row>
    <row r="634" spans="5:45" ht="13">
      <c r="E634" s="39"/>
      <c r="M634" s="39"/>
      <c r="O634" s="39"/>
      <c r="P634" s="39"/>
      <c r="AQ634" s="41"/>
      <c r="AR634" s="41"/>
      <c r="AS634" s="23"/>
    </row>
    <row r="635" spans="5:45" ht="13">
      <c r="E635" s="39"/>
      <c r="M635" s="39"/>
      <c r="O635" s="39"/>
      <c r="P635" s="39"/>
      <c r="AQ635" s="41"/>
      <c r="AR635" s="41"/>
      <c r="AS635" s="23"/>
    </row>
    <row r="636" spans="5:45" ht="13">
      <c r="E636" s="39"/>
      <c r="M636" s="39"/>
      <c r="O636" s="39"/>
      <c r="P636" s="39"/>
      <c r="AQ636" s="41"/>
      <c r="AR636" s="41"/>
      <c r="AS636" s="23"/>
    </row>
    <row r="637" spans="5:45" ht="13">
      <c r="E637" s="39"/>
      <c r="M637" s="39"/>
      <c r="O637" s="39"/>
      <c r="P637" s="39"/>
      <c r="AQ637" s="41"/>
      <c r="AR637" s="41"/>
      <c r="AS637" s="23"/>
    </row>
    <row r="638" spans="5:45" ht="13">
      <c r="E638" s="39"/>
      <c r="M638" s="39"/>
      <c r="O638" s="39"/>
      <c r="P638" s="39"/>
      <c r="AQ638" s="41"/>
      <c r="AR638" s="41"/>
      <c r="AS638" s="23"/>
    </row>
    <row r="639" spans="5:45" ht="13">
      <c r="E639" s="39"/>
      <c r="M639" s="39"/>
      <c r="O639" s="39"/>
      <c r="P639" s="39"/>
      <c r="AQ639" s="41"/>
      <c r="AR639" s="41"/>
      <c r="AS639" s="23"/>
    </row>
    <row r="640" spans="5:45" ht="13">
      <c r="E640" s="39"/>
      <c r="M640" s="39"/>
      <c r="O640" s="39"/>
      <c r="P640" s="39"/>
      <c r="AQ640" s="41"/>
      <c r="AR640" s="41"/>
      <c r="AS640" s="23"/>
    </row>
    <row r="641" spans="5:45" ht="13">
      <c r="E641" s="39"/>
      <c r="M641" s="39"/>
      <c r="O641" s="39"/>
      <c r="P641" s="39"/>
      <c r="AQ641" s="41"/>
      <c r="AR641" s="41"/>
      <c r="AS641" s="23"/>
    </row>
    <row r="642" spans="5:45" ht="13">
      <c r="E642" s="39"/>
      <c r="M642" s="39"/>
      <c r="O642" s="39"/>
      <c r="P642" s="39"/>
      <c r="AQ642" s="41"/>
      <c r="AR642" s="41"/>
      <c r="AS642" s="23"/>
    </row>
    <row r="643" spans="5:45" ht="13">
      <c r="E643" s="39"/>
      <c r="M643" s="39"/>
      <c r="O643" s="39"/>
      <c r="P643" s="39"/>
      <c r="AQ643" s="41"/>
      <c r="AR643" s="41"/>
      <c r="AS643" s="23"/>
    </row>
    <row r="644" spans="5:45" ht="13">
      <c r="E644" s="39"/>
      <c r="M644" s="39"/>
      <c r="O644" s="39"/>
      <c r="P644" s="39"/>
      <c r="AQ644" s="41"/>
      <c r="AR644" s="41"/>
      <c r="AS644" s="23"/>
    </row>
    <row r="645" spans="5:45" ht="13">
      <c r="E645" s="39"/>
      <c r="M645" s="39"/>
      <c r="O645" s="39"/>
      <c r="P645" s="39"/>
      <c r="AQ645" s="41"/>
      <c r="AR645" s="41"/>
      <c r="AS645" s="23"/>
    </row>
    <row r="646" spans="5:45" ht="13">
      <c r="E646" s="39"/>
      <c r="M646" s="39"/>
      <c r="O646" s="39"/>
      <c r="P646" s="39"/>
      <c r="AQ646" s="41"/>
      <c r="AR646" s="41"/>
      <c r="AS646" s="23"/>
    </row>
    <row r="647" spans="5:45" ht="13">
      <c r="E647" s="39"/>
      <c r="M647" s="39"/>
      <c r="O647" s="39"/>
      <c r="P647" s="39"/>
      <c r="AQ647" s="41"/>
      <c r="AR647" s="41"/>
      <c r="AS647" s="23"/>
    </row>
    <row r="648" spans="5:45" ht="13">
      <c r="E648" s="39"/>
      <c r="M648" s="39"/>
      <c r="O648" s="39"/>
      <c r="P648" s="39"/>
      <c r="AQ648" s="41"/>
      <c r="AR648" s="41"/>
      <c r="AS648" s="23"/>
    </row>
    <row r="649" spans="5:45" ht="13">
      <c r="E649" s="39"/>
      <c r="M649" s="39"/>
      <c r="O649" s="39"/>
      <c r="P649" s="39"/>
      <c r="AQ649" s="41"/>
      <c r="AR649" s="41"/>
      <c r="AS649" s="23"/>
    </row>
    <row r="650" spans="5:45" ht="13">
      <c r="E650" s="39"/>
      <c r="M650" s="39"/>
      <c r="O650" s="39"/>
      <c r="P650" s="39"/>
      <c r="AQ650" s="41"/>
      <c r="AR650" s="41"/>
      <c r="AS650" s="23"/>
    </row>
    <row r="651" spans="5:45" ht="13">
      <c r="E651" s="39"/>
      <c r="M651" s="39"/>
      <c r="O651" s="39"/>
      <c r="P651" s="39"/>
      <c r="AQ651" s="41"/>
      <c r="AR651" s="41"/>
      <c r="AS651" s="23"/>
    </row>
    <row r="652" spans="5:45" ht="13">
      <c r="E652" s="39"/>
      <c r="M652" s="39"/>
      <c r="O652" s="39"/>
      <c r="P652" s="39"/>
      <c r="AQ652" s="41"/>
      <c r="AR652" s="41"/>
      <c r="AS652" s="23"/>
    </row>
    <row r="653" spans="5:45" ht="13">
      <c r="E653" s="39"/>
      <c r="M653" s="39"/>
      <c r="O653" s="39"/>
      <c r="P653" s="39"/>
      <c r="AQ653" s="41"/>
      <c r="AR653" s="41"/>
      <c r="AS653" s="23"/>
    </row>
    <row r="654" spans="5:45" ht="13">
      <c r="E654" s="39"/>
      <c r="M654" s="39"/>
      <c r="O654" s="39"/>
      <c r="P654" s="39"/>
      <c r="AQ654" s="41"/>
      <c r="AR654" s="41"/>
      <c r="AS654" s="23"/>
    </row>
    <row r="655" spans="5:45" ht="13">
      <c r="E655" s="39"/>
      <c r="M655" s="39"/>
      <c r="O655" s="39"/>
      <c r="P655" s="39"/>
      <c r="AQ655" s="41"/>
      <c r="AR655" s="41"/>
      <c r="AS655" s="23"/>
    </row>
    <row r="656" spans="5:45" ht="13">
      <c r="E656" s="39"/>
      <c r="M656" s="39"/>
      <c r="O656" s="39"/>
      <c r="P656" s="39"/>
      <c r="AQ656" s="41"/>
      <c r="AR656" s="41"/>
      <c r="AS656" s="23"/>
    </row>
    <row r="657" spans="5:45" ht="13">
      <c r="E657" s="39"/>
      <c r="M657" s="39"/>
      <c r="O657" s="39"/>
      <c r="P657" s="39"/>
      <c r="AQ657" s="41"/>
      <c r="AR657" s="41"/>
      <c r="AS657" s="23"/>
    </row>
    <row r="658" spans="5:45" ht="13">
      <c r="E658" s="39"/>
      <c r="M658" s="39"/>
      <c r="O658" s="39"/>
      <c r="P658" s="39"/>
      <c r="AQ658" s="41"/>
      <c r="AR658" s="41"/>
      <c r="AS658" s="23"/>
    </row>
    <row r="659" spans="5:45" ht="13">
      <c r="E659" s="39"/>
      <c r="M659" s="39"/>
      <c r="O659" s="39"/>
      <c r="P659" s="39"/>
      <c r="AQ659" s="41"/>
      <c r="AR659" s="41"/>
      <c r="AS659" s="23"/>
    </row>
    <row r="660" spans="5:45" ht="13">
      <c r="E660" s="39"/>
      <c r="M660" s="39"/>
      <c r="O660" s="39"/>
      <c r="P660" s="39"/>
      <c r="AQ660" s="41"/>
      <c r="AR660" s="41"/>
      <c r="AS660" s="23"/>
    </row>
    <row r="661" spans="5:45" ht="13">
      <c r="E661" s="39"/>
      <c r="M661" s="39"/>
      <c r="O661" s="39"/>
      <c r="P661" s="39"/>
      <c r="AQ661" s="41"/>
      <c r="AR661" s="41"/>
      <c r="AS661" s="23"/>
    </row>
    <row r="662" spans="5:45" ht="13">
      <c r="E662" s="39"/>
      <c r="M662" s="39"/>
      <c r="O662" s="39"/>
      <c r="P662" s="39"/>
      <c r="AQ662" s="41"/>
      <c r="AR662" s="41"/>
      <c r="AS662" s="23"/>
    </row>
    <row r="663" spans="5:45" ht="13">
      <c r="E663" s="39"/>
      <c r="M663" s="39"/>
      <c r="O663" s="39"/>
      <c r="P663" s="39"/>
      <c r="AQ663" s="41"/>
      <c r="AR663" s="41"/>
      <c r="AS663" s="23"/>
    </row>
    <row r="664" spans="5:45" ht="13">
      <c r="E664" s="39"/>
      <c r="M664" s="39"/>
      <c r="O664" s="39"/>
      <c r="P664" s="39"/>
      <c r="AQ664" s="41"/>
      <c r="AR664" s="41"/>
      <c r="AS664" s="23"/>
    </row>
    <row r="665" spans="5:45" ht="13">
      <c r="E665" s="39"/>
      <c r="M665" s="39"/>
      <c r="O665" s="39"/>
      <c r="P665" s="39"/>
      <c r="AQ665" s="41"/>
      <c r="AR665" s="41"/>
      <c r="AS665" s="23"/>
    </row>
    <row r="666" spans="5:45" ht="13">
      <c r="E666" s="39"/>
      <c r="M666" s="39"/>
      <c r="O666" s="39"/>
      <c r="P666" s="39"/>
      <c r="AQ666" s="41"/>
      <c r="AR666" s="41"/>
      <c r="AS666" s="23"/>
    </row>
    <row r="667" spans="5:45" ht="13">
      <c r="E667" s="39"/>
      <c r="M667" s="39"/>
      <c r="O667" s="39"/>
      <c r="P667" s="39"/>
      <c r="AQ667" s="41"/>
      <c r="AR667" s="41"/>
      <c r="AS667" s="23"/>
    </row>
    <row r="668" spans="5:45" ht="13">
      <c r="E668" s="39"/>
      <c r="M668" s="39"/>
      <c r="O668" s="39"/>
      <c r="P668" s="39"/>
      <c r="AQ668" s="41"/>
      <c r="AR668" s="41"/>
      <c r="AS668" s="23"/>
    </row>
    <row r="669" spans="5:45" ht="13">
      <c r="E669" s="39"/>
      <c r="M669" s="39"/>
      <c r="O669" s="39"/>
      <c r="P669" s="39"/>
      <c r="AQ669" s="41"/>
      <c r="AR669" s="41"/>
      <c r="AS669" s="23"/>
    </row>
    <row r="670" spans="5:45" ht="13">
      <c r="E670" s="39"/>
      <c r="M670" s="39"/>
      <c r="O670" s="39"/>
      <c r="P670" s="39"/>
      <c r="AQ670" s="41"/>
      <c r="AR670" s="41"/>
      <c r="AS670" s="23"/>
    </row>
    <row r="671" spans="5:45" ht="13">
      <c r="E671" s="39"/>
      <c r="M671" s="39"/>
      <c r="O671" s="39"/>
      <c r="P671" s="39"/>
      <c r="AQ671" s="41"/>
      <c r="AR671" s="41"/>
      <c r="AS671" s="23"/>
    </row>
    <row r="672" spans="5:45" ht="13">
      <c r="E672" s="39"/>
      <c r="M672" s="39"/>
      <c r="O672" s="39"/>
      <c r="P672" s="39"/>
      <c r="AQ672" s="41"/>
      <c r="AR672" s="41"/>
      <c r="AS672" s="23"/>
    </row>
    <row r="673" spans="5:45" ht="13">
      <c r="E673" s="39"/>
      <c r="M673" s="39"/>
      <c r="O673" s="39"/>
      <c r="P673" s="39"/>
      <c r="AQ673" s="41"/>
      <c r="AR673" s="41"/>
      <c r="AS673" s="23"/>
    </row>
    <row r="674" spans="5:45" ht="13">
      <c r="E674" s="39"/>
      <c r="M674" s="39"/>
      <c r="O674" s="39"/>
      <c r="P674" s="39"/>
      <c r="AQ674" s="41"/>
      <c r="AR674" s="41"/>
      <c r="AS674" s="23"/>
    </row>
    <row r="675" spans="5:45" ht="13">
      <c r="E675" s="39"/>
      <c r="M675" s="39"/>
      <c r="O675" s="39"/>
      <c r="P675" s="39"/>
      <c r="AQ675" s="41"/>
      <c r="AR675" s="41"/>
      <c r="AS675" s="23"/>
    </row>
    <row r="676" spans="5:45" ht="13">
      <c r="E676" s="39"/>
      <c r="M676" s="39"/>
      <c r="O676" s="39"/>
      <c r="P676" s="39"/>
      <c r="AQ676" s="41"/>
      <c r="AR676" s="41"/>
      <c r="AS676" s="23"/>
    </row>
    <row r="677" spans="5:45" ht="13">
      <c r="E677" s="39"/>
      <c r="M677" s="39"/>
      <c r="O677" s="39"/>
      <c r="P677" s="39"/>
      <c r="AQ677" s="41"/>
      <c r="AR677" s="41"/>
      <c r="AS677" s="23"/>
    </row>
    <row r="678" spans="5:45" ht="13">
      <c r="E678" s="39"/>
      <c r="M678" s="39"/>
      <c r="O678" s="39"/>
      <c r="P678" s="39"/>
      <c r="AQ678" s="41"/>
      <c r="AR678" s="41"/>
      <c r="AS678" s="23"/>
    </row>
    <row r="679" spans="5:45" ht="13">
      <c r="E679" s="39"/>
      <c r="M679" s="39"/>
      <c r="O679" s="39"/>
      <c r="P679" s="39"/>
      <c r="AQ679" s="41"/>
      <c r="AR679" s="41"/>
      <c r="AS679" s="23"/>
    </row>
    <row r="680" spans="5:45" ht="13">
      <c r="E680" s="39"/>
      <c r="M680" s="39"/>
      <c r="O680" s="39"/>
      <c r="P680" s="39"/>
      <c r="AQ680" s="41"/>
      <c r="AR680" s="41"/>
      <c r="AS680" s="23"/>
    </row>
    <row r="681" spans="5:45" ht="13">
      <c r="E681" s="39"/>
      <c r="M681" s="39"/>
      <c r="O681" s="39"/>
      <c r="P681" s="39"/>
      <c r="AQ681" s="41"/>
      <c r="AR681" s="41"/>
      <c r="AS681" s="23"/>
    </row>
    <row r="682" spans="5:45" ht="13">
      <c r="E682" s="39"/>
      <c r="M682" s="39"/>
      <c r="O682" s="39"/>
      <c r="P682" s="39"/>
      <c r="AQ682" s="41"/>
      <c r="AR682" s="41"/>
      <c r="AS682" s="23"/>
    </row>
    <row r="683" spans="5:45" ht="13">
      <c r="E683" s="39"/>
      <c r="M683" s="39"/>
      <c r="O683" s="39"/>
      <c r="P683" s="39"/>
      <c r="AQ683" s="41"/>
      <c r="AR683" s="41"/>
      <c r="AS683" s="23"/>
    </row>
    <row r="684" spans="5:45" ht="13">
      <c r="E684" s="39"/>
      <c r="M684" s="39"/>
      <c r="O684" s="39"/>
      <c r="P684" s="39"/>
      <c r="AQ684" s="41"/>
      <c r="AR684" s="41"/>
      <c r="AS684" s="23"/>
    </row>
    <row r="685" spans="5:45" ht="13">
      <c r="E685" s="39"/>
      <c r="M685" s="39"/>
      <c r="O685" s="39"/>
      <c r="P685" s="39"/>
      <c r="AQ685" s="41"/>
      <c r="AR685" s="41"/>
      <c r="AS685" s="23"/>
    </row>
    <row r="686" spans="5:45" ht="13">
      <c r="E686" s="39"/>
      <c r="M686" s="39"/>
      <c r="O686" s="39"/>
      <c r="P686" s="39"/>
      <c r="AQ686" s="41"/>
      <c r="AR686" s="41"/>
      <c r="AS686" s="23"/>
    </row>
    <row r="687" spans="5:45" ht="13">
      <c r="E687" s="39"/>
      <c r="M687" s="39"/>
      <c r="O687" s="39"/>
      <c r="P687" s="39"/>
      <c r="AQ687" s="41"/>
      <c r="AR687" s="41"/>
      <c r="AS687" s="23"/>
    </row>
    <row r="688" spans="5:45" ht="13">
      <c r="E688" s="39"/>
      <c r="M688" s="39"/>
      <c r="O688" s="39"/>
      <c r="P688" s="39"/>
      <c r="AQ688" s="41"/>
      <c r="AR688" s="41"/>
      <c r="AS688" s="23"/>
    </row>
    <row r="689" spans="5:45" ht="13">
      <c r="E689" s="39"/>
      <c r="M689" s="39"/>
      <c r="O689" s="39"/>
      <c r="P689" s="39"/>
      <c r="AQ689" s="41"/>
      <c r="AR689" s="41"/>
      <c r="AS689" s="23"/>
    </row>
    <row r="690" spans="5:45" ht="13">
      <c r="E690" s="39"/>
      <c r="M690" s="39"/>
      <c r="O690" s="39"/>
      <c r="P690" s="39"/>
      <c r="AQ690" s="41"/>
      <c r="AR690" s="41"/>
      <c r="AS690" s="23"/>
    </row>
    <row r="691" spans="5:45" ht="13">
      <c r="E691" s="39"/>
      <c r="M691" s="39"/>
      <c r="O691" s="39"/>
      <c r="P691" s="39"/>
      <c r="AQ691" s="41"/>
      <c r="AR691" s="41"/>
      <c r="AS691" s="23"/>
    </row>
    <row r="692" spans="5:45" ht="13">
      <c r="E692" s="39"/>
      <c r="M692" s="39"/>
      <c r="O692" s="39"/>
      <c r="P692" s="39"/>
      <c r="AQ692" s="41"/>
      <c r="AR692" s="41"/>
      <c r="AS692" s="23"/>
    </row>
    <row r="693" spans="5:45" ht="13">
      <c r="E693" s="39"/>
      <c r="M693" s="39"/>
      <c r="O693" s="39"/>
      <c r="P693" s="39"/>
      <c r="AQ693" s="41"/>
      <c r="AR693" s="41"/>
      <c r="AS693" s="23"/>
    </row>
    <row r="694" spans="5:45" ht="13">
      <c r="E694" s="39"/>
      <c r="M694" s="39"/>
      <c r="O694" s="39"/>
      <c r="P694" s="39"/>
      <c r="AQ694" s="41"/>
      <c r="AR694" s="41"/>
      <c r="AS694" s="23"/>
    </row>
    <row r="695" spans="5:45" ht="13">
      <c r="E695" s="39"/>
      <c r="M695" s="39"/>
      <c r="O695" s="39"/>
      <c r="P695" s="39"/>
      <c r="AQ695" s="41"/>
      <c r="AR695" s="41"/>
      <c r="AS695" s="23"/>
    </row>
    <row r="696" spans="5:45" ht="13">
      <c r="E696" s="39"/>
      <c r="M696" s="39"/>
      <c r="O696" s="39"/>
      <c r="P696" s="39"/>
      <c r="AQ696" s="41"/>
      <c r="AR696" s="41"/>
      <c r="AS696" s="23"/>
    </row>
    <row r="697" spans="5:45" ht="13">
      <c r="E697" s="39"/>
      <c r="M697" s="39"/>
      <c r="O697" s="39"/>
      <c r="P697" s="39"/>
      <c r="AQ697" s="41"/>
      <c r="AR697" s="41"/>
      <c r="AS697" s="23"/>
    </row>
    <row r="698" spans="5:45" ht="13">
      <c r="E698" s="39"/>
      <c r="M698" s="39"/>
      <c r="O698" s="39"/>
      <c r="P698" s="39"/>
      <c r="AQ698" s="41"/>
      <c r="AR698" s="41"/>
      <c r="AS698" s="23"/>
    </row>
    <row r="699" spans="5:45" ht="13">
      <c r="E699" s="39"/>
      <c r="M699" s="39"/>
      <c r="O699" s="39"/>
      <c r="P699" s="39"/>
      <c r="AQ699" s="41"/>
      <c r="AR699" s="41"/>
      <c r="AS699" s="23"/>
    </row>
    <row r="700" spans="5:45" ht="13">
      <c r="E700" s="39"/>
      <c r="M700" s="39"/>
      <c r="O700" s="39"/>
      <c r="P700" s="39"/>
      <c r="AQ700" s="41"/>
      <c r="AR700" s="41"/>
      <c r="AS700" s="23"/>
    </row>
    <row r="701" spans="5:45" ht="13">
      <c r="E701" s="39"/>
      <c r="M701" s="39"/>
      <c r="O701" s="39"/>
      <c r="P701" s="39"/>
      <c r="AQ701" s="41"/>
      <c r="AR701" s="41"/>
      <c r="AS701" s="23"/>
    </row>
    <row r="702" spans="5:45" ht="13">
      <c r="E702" s="39"/>
      <c r="M702" s="39"/>
      <c r="O702" s="39"/>
      <c r="P702" s="39"/>
      <c r="AQ702" s="41"/>
      <c r="AR702" s="41"/>
      <c r="AS702" s="23"/>
    </row>
    <row r="703" spans="5:45" ht="13">
      <c r="E703" s="39"/>
      <c r="M703" s="39"/>
      <c r="O703" s="39"/>
      <c r="P703" s="39"/>
      <c r="AQ703" s="41"/>
      <c r="AR703" s="41"/>
      <c r="AS703" s="23"/>
    </row>
    <row r="704" spans="5:45" ht="13">
      <c r="E704" s="39"/>
      <c r="M704" s="39"/>
      <c r="O704" s="39"/>
      <c r="P704" s="39"/>
      <c r="AQ704" s="41"/>
      <c r="AR704" s="41"/>
      <c r="AS704" s="23"/>
    </row>
    <row r="705" spans="5:45" ht="13">
      <c r="E705" s="39"/>
      <c r="M705" s="39"/>
      <c r="O705" s="39"/>
      <c r="P705" s="39"/>
      <c r="AQ705" s="41"/>
      <c r="AR705" s="41"/>
      <c r="AS705" s="23"/>
    </row>
    <row r="706" spans="5:45" ht="13">
      <c r="E706" s="39"/>
      <c r="M706" s="39"/>
      <c r="O706" s="39"/>
      <c r="P706" s="39"/>
      <c r="AQ706" s="41"/>
      <c r="AR706" s="41"/>
      <c r="AS706" s="23"/>
    </row>
    <row r="707" spans="5:45" ht="13">
      <c r="E707" s="39"/>
      <c r="M707" s="39"/>
      <c r="O707" s="39"/>
      <c r="P707" s="39"/>
      <c r="AQ707" s="41"/>
      <c r="AR707" s="41"/>
      <c r="AS707" s="23"/>
    </row>
    <row r="708" spans="5:45" ht="13">
      <c r="E708" s="39"/>
      <c r="M708" s="39"/>
      <c r="O708" s="39"/>
      <c r="P708" s="39"/>
      <c r="AQ708" s="41"/>
      <c r="AR708" s="41"/>
      <c r="AS708" s="23"/>
    </row>
    <row r="709" spans="5:45" ht="13">
      <c r="E709" s="39"/>
      <c r="M709" s="39"/>
      <c r="O709" s="39"/>
      <c r="P709" s="39"/>
      <c r="AQ709" s="41"/>
      <c r="AR709" s="41"/>
      <c r="AS709" s="23"/>
    </row>
    <row r="710" spans="5:45" ht="13">
      <c r="E710" s="39"/>
      <c r="M710" s="39"/>
      <c r="O710" s="39"/>
      <c r="P710" s="39"/>
      <c r="AQ710" s="41"/>
      <c r="AR710" s="41"/>
      <c r="AS710" s="23"/>
    </row>
    <row r="711" spans="5:45" ht="13">
      <c r="E711" s="39"/>
      <c r="M711" s="39"/>
      <c r="O711" s="39"/>
      <c r="P711" s="39"/>
      <c r="AQ711" s="41"/>
      <c r="AR711" s="41"/>
      <c r="AS711" s="23"/>
    </row>
    <row r="712" spans="5:45" ht="13">
      <c r="E712" s="39"/>
      <c r="M712" s="39"/>
      <c r="O712" s="39"/>
      <c r="P712" s="39"/>
      <c r="AQ712" s="41"/>
      <c r="AR712" s="41"/>
      <c r="AS712" s="23"/>
    </row>
    <row r="713" spans="5:45" ht="13">
      <c r="E713" s="39"/>
      <c r="M713" s="39"/>
      <c r="O713" s="39"/>
      <c r="P713" s="39"/>
      <c r="AQ713" s="41"/>
      <c r="AR713" s="41"/>
      <c r="AS713" s="23"/>
    </row>
    <row r="714" spans="5:45" ht="13">
      <c r="E714" s="39"/>
      <c r="M714" s="39"/>
      <c r="O714" s="39"/>
      <c r="P714" s="39"/>
      <c r="AQ714" s="41"/>
      <c r="AR714" s="41"/>
      <c r="AS714" s="23"/>
    </row>
    <row r="715" spans="5:45" ht="13">
      <c r="E715" s="39"/>
      <c r="M715" s="39"/>
      <c r="O715" s="39"/>
      <c r="P715" s="39"/>
      <c r="AQ715" s="41"/>
      <c r="AR715" s="41"/>
      <c r="AS715" s="23"/>
    </row>
    <row r="716" spans="5:45" ht="13">
      <c r="E716" s="39"/>
      <c r="M716" s="39"/>
      <c r="O716" s="39"/>
      <c r="P716" s="39"/>
      <c r="AQ716" s="41"/>
      <c r="AR716" s="41"/>
      <c r="AS716" s="23"/>
    </row>
    <row r="717" spans="5:45" ht="13">
      <c r="E717" s="39"/>
      <c r="M717" s="39"/>
      <c r="O717" s="39"/>
      <c r="P717" s="39"/>
      <c r="AQ717" s="41"/>
      <c r="AR717" s="41"/>
      <c r="AS717" s="23"/>
    </row>
    <row r="718" spans="5:45" ht="13">
      <c r="E718" s="39"/>
      <c r="M718" s="39"/>
      <c r="O718" s="39"/>
      <c r="P718" s="39"/>
      <c r="AQ718" s="41"/>
      <c r="AR718" s="41"/>
      <c r="AS718" s="23"/>
    </row>
    <row r="719" spans="5:45" ht="13">
      <c r="E719" s="39"/>
      <c r="M719" s="39"/>
      <c r="O719" s="39"/>
      <c r="P719" s="39"/>
      <c r="AQ719" s="41"/>
      <c r="AR719" s="41"/>
      <c r="AS719" s="23"/>
    </row>
    <row r="720" spans="5:45" ht="13">
      <c r="E720" s="39"/>
      <c r="M720" s="39"/>
      <c r="O720" s="39"/>
      <c r="P720" s="39"/>
      <c r="AQ720" s="41"/>
      <c r="AR720" s="41"/>
      <c r="AS720" s="23"/>
    </row>
    <row r="721" spans="5:45" ht="13">
      <c r="E721" s="39"/>
      <c r="M721" s="39"/>
      <c r="O721" s="39"/>
      <c r="P721" s="39"/>
      <c r="AQ721" s="41"/>
      <c r="AR721" s="41"/>
      <c r="AS721" s="23"/>
    </row>
    <row r="722" spans="5:45" ht="13">
      <c r="E722" s="39"/>
      <c r="M722" s="39"/>
      <c r="O722" s="39"/>
      <c r="P722" s="39"/>
      <c r="AQ722" s="41"/>
      <c r="AR722" s="41"/>
      <c r="AS722" s="23"/>
    </row>
    <row r="723" spans="5:45" ht="13">
      <c r="E723" s="39"/>
      <c r="M723" s="39"/>
      <c r="O723" s="39"/>
      <c r="P723" s="39"/>
      <c r="AQ723" s="41"/>
      <c r="AR723" s="41"/>
      <c r="AS723" s="23"/>
    </row>
    <row r="724" spans="5:45" ht="13">
      <c r="E724" s="39"/>
      <c r="M724" s="39"/>
      <c r="O724" s="39"/>
      <c r="P724" s="39"/>
      <c r="AQ724" s="41"/>
      <c r="AR724" s="41"/>
      <c r="AS724" s="23"/>
    </row>
    <row r="725" spans="5:45" ht="13">
      <c r="E725" s="39"/>
      <c r="M725" s="39"/>
      <c r="O725" s="39"/>
      <c r="P725" s="39"/>
      <c r="AQ725" s="41"/>
      <c r="AR725" s="41"/>
      <c r="AS725" s="23"/>
    </row>
    <row r="726" spans="5:45" ht="13">
      <c r="E726" s="39"/>
      <c r="M726" s="39"/>
      <c r="O726" s="39"/>
      <c r="P726" s="39"/>
      <c r="AQ726" s="41"/>
      <c r="AR726" s="41"/>
      <c r="AS726" s="23"/>
    </row>
    <row r="727" spans="5:45" ht="13">
      <c r="E727" s="39"/>
      <c r="M727" s="39"/>
      <c r="O727" s="39"/>
      <c r="P727" s="39"/>
      <c r="AQ727" s="41"/>
      <c r="AR727" s="41"/>
      <c r="AS727" s="23"/>
    </row>
    <row r="728" spans="5:45" ht="13">
      <c r="E728" s="39"/>
      <c r="M728" s="39"/>
      <c r="O728" s="39"/>
      <c r="P728" s="39"/>
      <c r="AQ728" s="41"/>
      <c r="AR728" s="41"/>
      <c r="AS728" s="23"/>
    </row>
    <row r="729" spans="5:45" ht="13">
      <c r="E729" s="39"/>
      <c r="M729" s="39"/>
      <c r="O729" s="39"/>
      <c r="P729" s="39"/>
      <c r="AQ729" s="41"/>
      <c r="AR729" s="41"/>
      <c r="AS729" s="23"/>
    </row>
    <row r="730" spans="5:45" ht="13">
      <c r="E730" s="39"/>
      <c r="M730" s="39"/>
      <c r="O730" s="39"/>
      <c r="P730" s="39"/>
      <c r="AQ730" s="41"/>
      <c r="AR730" s="41"/>
      <c r="AS730" s="23"/>
    </row>
    <row r="731" spans="5:45" ht="13">
      <c r="E731" s="39"/>
      <c r="M731" s="39"/>
      <c r="O731" s="39"/>
      <c r="P731" s="39"/>
      <c r="AQ731" s="41"/>
      <c r="AR731" s="41"/>
      <c r="AS731" s="23"/>
    </row>
    <row r="732" spans="5:45" ht="13">
      <c r="E732" s="39"/>
      <c r="M732" s="39"/>
      <c r="O732" s="39"/>
      <c r="P732" s="39"/>
      <c r="AQ732" s="41"/>
      <c r="AR732" s="41"/>
      <c r="AS732" s="23"/>
    </row>
    <row r="733" spans="5:45" ht="13">
      <c r="E733" s="39"/>
      <c r="M733" s="39"/>
      <c r="O733" s="39"/>
      <c r="P733" s="39"/>
      <c r="AQ733" s="41"/>
      <c r="AR733" s="41"/>
      <c r="AS733" s="23"/>
    </row>
    <row r="734" spans="5:45" ht="13">
      <c r="E734" s="39"/>
      <c r="M734" s="39"/>
      <c r="O734" s="39"/>
      <c r="P734" s="39"/>
      <c r="AQ734" s="41"/>
      <c r="AR734" s="41"/>
      <c r="AS734" s="23"/>
    </row>
    <row r="735" spans="5:45" ht="13">
      <c r="E735" s="39"/>
      <c r="M735" s="39"/>
      <c r="O735" s="39"/>
      <c r="P735" s="39"/>
      <c r="AQ735" s="41"/>
      <c r="AR735" s="41"/>
      <c r="AS735" s="23"/>
    </row>
    <row r="736" spans="5:45" ht="13">
      <c r="E736" s="39"/>
      <c r="M736" s="39"/>
      <c r="O736" s="39"/>
      <c r="P736" s="39"/>
      <c r="AQ736" s="41"/>
      <c r="AR736" s="41"/>
      <c r="AS736" s="23"/>
    </row>
    <row r="737" spans="5:45" ht="13">
      <c r="E737" s="39"/>
      <c r="M737" s="39"/>
      <c r="O737" s="39"/>
      <c r="P737" s="39"/>
      <c r="AQ737" s="41"/>
      <c r="AR737" s="41"/>
      <c r="AS737" s="23"/>
    </row>
    <row r="738" spans="5:45" ht="13">
      <c r="E738" s="39"/>
      <c r="M738" s="39"/>
      <c r="O738" s="39"/>
      <c r="P738" s="39"/>
      <c r="AQ738" s="41"/>
      <c r="AR738" s="41"/>
      <c r="AS738" s="23"/>
    </row>
    <row r="739" spans="5:45" ht="13">
      <c r="E739" s="39"/>
      <c r="M739" s="39"/>
      <c r="O739" s="39"/>
      <c r="P739" s="39"/>
      <c r="AQ739" s="41"/>
      <c r="AR739" s="41"/>
      <c r="AS739" s="23"/>
    </row>
    <row r="740" spans="5:45" ht="13">
      <c r="E740" s="39"/>
      <c r="M740" s="39"/>
      <c r="O740" s="39"/>
      <c r="P740" s="39"/>
      <c r="AQ740" s="41"/>
      <c r="AR740" s="41"/>
      <c r="AS740" s="23"/>
    </row>
    <row r="741" spans="5:45" ht="13">
      <c r="E741" s="39"/>
      <c r="M741" s="39"/>
      <c r="O741" s="39"/>
      <c r="P741" s="39"/>
      <c r="AQ741" s="41"/>
      <c r="AR741" s="41"/>
      <c r="AS741" s="23"/>
    </row>
    <row r="742" spans="5:45" ht="13">
      <c r="E742" s="39"/>
      <c r="M742" s="39"/>
      <c r="O742" s="39"/>
      <c r="P742" s="39"/>
      <c r="AQ742" s="41"/>
      <c r="AR742" s="41"/>
      <c r="AS742" s="23"/>
    </row>
    <row r="743" spans="5:45" ht="13">
      <c r="E743" s="39"/>
      <c r="M743" s="39"/>
      <c r="O743" s="39"/>
      <c r="P743" s="39"/>
      <c r="AQ743" s="41"/>
      <c r="AR743" s="41"/>
      <c r="AS743" s="23"/>
    </row>
    <row r="744" spans="5:45" ht="13">
      <c r="E744" s="39"/>
      <c r="M744" s="39"/>
      <c r="O744" s="39"/>
      <c r="P744" s="39"/>
      <c r="AQ744" s="41"/>
      <c r="AR744" s="41"/>
      <c r="AS744" s="23"/>
    </row>
    <row r="745" spans="5:45" ht="13">
      <c r="E745" s="39"/>
      <c r="M745" s="39"/>
      <c r="O745" s="39"/>
      <c r="P745" s="39"/>
      <c r="AQ745" s="41"/>
      <c r="AR745" s="41"/>
      <c r="AS745" s="23"/>
    </row>
    <row r="746" spans="5:45" ht="13">
      <c r="E746" s="39"/>
      <c r="M746" s="39"/>
      <c r="O746" s="39"/>
      <c r="P746" s="39"/>
      <c r="AQ746" s="41"/>
      <c r="AR746" s="41"/>
      <c r="AS746" s="23"/>
    </row>
    <row r="747" spans="5:45" ht="13">
      <c r="E747" s="39"/>
      <c r="M747" s="39"/>
      <c r="O747" s="39"/>
      <c r="P747" s="39"/>
      <c r="AQ747" s="41"/>
      <c r="AR747" s="41"/>
      <c r="AS747" s="23"/>
    </row>
    <row r="748" spans="5:45" ht="13">
      <c r="E748" s="39"/>
      <c r="M748" s="39"/>
      <c r="O748" s="39"/>
      <c r="P748" s="39"/>
      <c r="AQ748" s="41"/>
      <c r="AR748" s="41"/>
      <c r="AS748" s="23"/>
    </row>
    <row r="749" spans="5:45" ht="13">
      <c r="E749" s="39"/>
      <c r="M749" s="39"/>
      <c r="O749" s="39"/>
      <c r="P749" s="39"/>
      <c r="AQ749" s="41"/>
      <c r="AR749" s="41"/>
      <c r="AS749" s="23"/>
    </row>
    <row r="750" spans="5:45" ht="13">
      <c r="E750" s="39"/>
      <c r="M750" s="39"/>
      <c r="O750" s="39"/>
      <c r="P750" s="39"/>
      <c r="AQ750" s="41"/>
      <c r="AR750" s="41"/>
      <c r="AS750" s="23"/>
    </row>
    <row r="751" spans="5:45" ht="13">
      <c r="E751" s="39"/>
      <c r="M751" s="39"/>
      <c r="O751" s="39"/>
      <c r="P751" s="39"/>
      <c r="AQ751" s="41"/>
      <c r="AR751" s="41"/>
      <c r="AS751" s="23"/>
    </row>
    <row r="752" spans="5:45" ht="13">
      <c r="E752" s="39"/>
      <c r="M752" s="39"/>
      <c r="O752" s="39"/>
      <c r="P752" s="39"/>
      <c r="AQ752" s="41"/>
      <c r="AR752" s="41"/>
      <c r="AS752" s="23"/>
    </row>
    <row r="753" spans="5:45" ht="13">
      <c r="E753" s="39"/>
      <c r="M753" s="39"/>
      <c r="O753" s="39"/>
      <c r="P753" s="39"/>
      <c r="AQ753" s="41"/>
      <c r="AR753" s="41"/>
      <c r="AS753" s="23"/>
    </row>
    <row r="754" spans="5:45" ht="13">
      <c r="E754" s="39"/>
      <c r="M754" s="39"/>
      <c r="O754" s="39"/>
      <c r="P754" s="39"/>
      <c r="AQ754" s="41"/>
      <c r="AR754" s="41"/>
      <c r="AS754" s="23"/>
    </row>
    <row r="755" spans="5:45" ht="13">
      <c r="E755" s="39"/>
      <c r="M755" s="39"/>
      <c r="O755" s="39"/>
      <c r="P755" s="39"/>
      <c r="AQ755" s="41"/>
      <c r="AR755" s="41"/>
      <c r="AS755" s="23"/>
    </row>
    <row r="756" spans="5:45" ht="13">
      <c r="E756" s="39"/>
      <c r="M756" s="39"/>
      <c r="O756" s="39"/>
      <c r="P756" s="39"/>
      <c r="AQ756" s="41"/>
      <c r="AR756" s="41"/>
      <c r="AS756" s="23"/>
    </row>
    <row r="757" spans="5:45" ht="13">
      <c r="E757" s="39"/>
      <c r="M757" s="39"/>
      <c r="O757" s="39"/>
      <c r="P757" s="39"/>
      <c r="AQ757" s="41"/>
      <c r="AR757" s="41"/>
      <c r="AS757" s="23"/>
    </row>
    <row r="758" spans="5:45" ht="13">
      <c r="E758" s="39"/>
      <c r="M758" s="39"/>
      <c r="O758" s="39"/>
      <c r="P758" s="39"/>
      <c r="AQ758" s="41"/>
      <c r="AR758" s="41"/>
      <c r="AS758" s="23"/>
    </row>
    <row r="759" spans="5:45" ht="13">
      <c r="E759" s="39"/>
      <c r="M759" s="39"/>
      <c r="O759" s="39"/>
      <c r="P759" s="39"/>
      <c r="AQ759" s="41"/>
      <c r="AR759" s="41"/>
      <c r="AS759" s="23"/>
    </row>
    <row r="760" spans="5:45" ht="13">
      <c r="E760" s="39"/>
      <c r="M760" s="39"/>
      <c r="O760" s="39"/>
      <c r="P760" s="39"/>
      <c r="AQ760" s="41"/>
      <c r="AR760" s="41"/>
      <c r="AS760" s="23"/>
    </row>
    <row r="761" spans="5:45" ht="13">
      <c r="E761" s="39"/>
      <c r="M761" s="39"/>
      <c r="O761" s="39"/>
      <c r="P761" s="39"/>
      <c r="AQ761" s="41"/>
      <c r="AR761" s="41"/>
      <c r="AS761" s="23"/>
    </row>
    <row r="762" spans="5:45" ht="13">
      <c r="E762" s="39"/>
      <c r="M762" s="39"/>
      <c r="O762" s="39"/>
      <c r="P762" s="39"/>
      <c r="AQ762" s="41"/>
      <c r="AR762" s="41"/>
      <c r="AS762" s="23"/>
    </row>
    <row r="763" spans="5:45" ht="13">
      <c r="E763" s="39"/>
      <c r="M763" s="39"/>
      <c r="O763" s="39"/>
      <c r="P763" s="39"/>
      <c r="AQ763" s="41"/>
      <c r="AR763" s="41"/>
      <c r="AS763" s="23"/>
    </row>
    <row r="764" spans="5:45" ht="13">
      <c r="E764" s="39"/>
      <c r="M764" s="39"/>
      <c r="O764" s="39"/>
      <c r="P764" s="39"/>
      <c r="AQ764" s="41"/>
      <c r="AR764" s="41"/>
      <c r="AS764" s="23"/>
    </row>
    <row r="765" spans="5:45" ht="13">
      <c r="E765" s="39"/>
      <c r="M765" s="39"/>
      <c r="O765" s="39"/>
      <c r="P765" s="39"/>
      <c r="AQ765" s="41"/>
      <c r="AR765" s="41"/>
      <c r="AS765" s="23"/>
    </row>
    <row r="766" spans="5:45" ht="13">
      <c r="E766" s="39"/>
      <c r="M766" s="39"/>
      <c r="O766" s="39"/>
      <c r="P766" s="39"/>
      <c r="AQ766" s="41"/>
      <c r="AR766" s="41"/>
      <c r="AS766" s="23"/>
    </row>
    <row r="767" spans="5:45" ht="13">
      <c r="E767" s="39"/>
      <c r="M767" s="39"/>
      <c r="O767" s="39"/>
      <c r="P767" s="39"/>
      <c r="AQ767" s="41"/>
      <c r="AR767" s="41"/>
      <c r="AS767" s="23"/>
    </row>
    <row r="768" spans="5:45" ht="13">
      <c r="E768" s="39"/>
      <c r="M768" s="39"/>
      <c r="O768" s="39"/>
      <c r="P768" s="39"/>
      <c r="AQ768" s="41"/>
      <c r="AR768" s="41"/>
      <c r="AS768" s="23"/>
    </row>
    <row r="769" spans="5:45" ht="13">
      <c r="E769" s="39"/>
      <c r="M769" s="39"/>
      <c r="O769" s="39"/>
      <c r="P769" s="39"/>
      <c r="AQ769" s="41"/>
      <c r="AR769" s="41"/>
      <c r="AS769" s="23"/>
    </row>
    <row r="770" spans="5:45" ht="13">
      <c r="E770" s="39"/>
      <c r="M770" s="39"/>
      <c r="O770" s="39"/>
      <c r="P770" s="39"/>
      <c r="AQ770" s="41"/>
      <c r="AR770" s="41"/>
      <c r="AS770" s="23"/>
    </row>
    <row r="771" spans="5:45" ht="13">
      <c r="E771" s="39"/>
      <c r="M771" s="39"/>
      <c r="O771" s="39"/>
      <c r="P771" s="39"/>
      <c r="AQ771" s="41"/>
      <c r="AR771" s="41"/>
      <c r="AS771" s="23"/>
    </row>
    <row r="772" spans="5:45" ht="13">
      <c r="E772" s="39"/>
      <c r="M772" s="39"/>
      <c r="O772" s="39"/>
      <c r="P772" s="39"/>
      <c r="AQ772" s="41"/>
      <c r="AR772" s="41"/>
      <c r="AS772" s="23"/>
    </row>
    <row r="773" spans="5:45" ht="13">
      <c r="E773" s="39"/>
      <c r="M773" s="39"/>
      <c r="O773" s="39"/>
      <c r="P773" s="39"/>
      <c r="AQ773" s="41"/>
      <c r="AR773" s="41"/>
      <c r="AS773" s="23"/>
    </row>
    <row r="774" spans="5:45" ht="13">
      <c r="E774" s="39"/>
      <c r="M774" s="39"/>
      <c r="O774" s="39"/>
      <c r="P774" s="39"/>
      <c r="AQ774" s="41"/>
      <c r="AR774" s="41"/>
      <c r="AS774" s="23"/>
    </row>
    <row r="775" spans="5:45" ht="13">
      <c r="E775" s="39"/>
      <c r="M775" s="39"/>
      <c r="O775" s="39"/>
      <c r="P775" s="39"/>
      <c r="AQ775" s="41"/>
      <c r="AR775" s="41"/>
      <c r="AS775" s="23"/>
    </row>
    <row r="776" spans="5:45" ht="13">
      <c r="E776" s="39"/>
      <c r="M776" s="39"/>
      <c r="O776" s="39"/>
      <c r="P776" s="39"/>
      <c r="AQ776" s="41"/>
      <c r="AR776" s="41"/>
      <c r="AS776" s="23"/>
    </row>
    <row r="777" spans="5:45" ht="13">
      <c r="E777" s="39"/>
      <c r="M777" s="39"/>
      <c r="O777" s="39"/>
      <c r="P777" s="39"/>
      <c r="AQ777" s="41"/>
      <c r="AR777" s="41"/>
      <c r="AS777" s="23"/>
    </row>
    <row r="778" spans="5:45" ht="13">
      <c r="E778" s="39"/>
      <c r="M778" s="39"/>
      <c r="O778" s="39"/>
      <c r="P778" s="39"/>
      <c r="AQ778" s="41"/>
      <c r="AR778" s="41"/>
      <c r="AS778" s="23"/>
    </row>
    <row r="779" spans="5:45" ht="13">
      <c r="E779" s="39"/>
      <c r="M779" s="39"/>
      <c r="O779" s="39"/>
      <c r="P779" s="39"/>
      <c r="AQ779" s="41"/>
      <c r="AR779" s="41"/>
      <c r="AS779" s="23"/>
    </row>
    <row r="780" spans="5:45" ht="13">
      <c r="E780" s="39"/>
      <c r="M780" s="39"/>
      <c r="O780" s="39"/>
      <c r="P780" s="39"/>
      <c r="AQ780" s="41"/>
      <c r="AR780" s="41"/>
      <c r="AS780" s="23"/>
    </row>
    <row r="781" spans="5:45" ht="13">
      <c r="E781" s="39"/>
      <c r="M781" s="39"/>
      <c r="O781" s="39"/>
      <c r="P781" s="39"/>
      <c r="AQ781" s="41"/>
      <c r="AR781" s="41"/>
      <c r="AS781" s="23"/>
    </row>
    <row r="782" spans="5:45" ht="13">
      <c r="E782" s="39"/>
      <c r="M782" s="39"/>
      <c r="O782" s="39"/>
      <c r="P782" s="39"/>
      <c r="AQ782" s="41"/>
      <c r="AR782" s="41"/>
      <c r="AS782" s="23"/>
    </row>
    <row r="783" spans="5:45" ht="13">
      <c r="E783" s="39"/>
      <c r="M783" s="39"/>
      <c r="O783" s="39"/>
      <c r="P783" s="39"/>
      <c r="AQ783" s="41"/>
      <c r="AR783" s="41"/>
      <c r="AS783" s="23"/>
    </row>
    <row r="784" spans="5:45" ht="13">
      <c r="E784" s="39"/>
      <c r="M784" s="39"/>
      <c r="O784" s="39"/>
      <c r="P784" s="39"/>
      <c r="AQ784" s="41"/>
      <c r="AR784" s="41"/>
      <c r="AS784" s="23"/>
    </row>
    <row r="785" spans="5:45" ht="13">
      <c r="E785" s="39"/>
      <c r="M785" s="39"/>
      <c r="O785" s="39"/>
      <c r="P785" s="39"/>
      <c r="AQ785" s="41"/>
      <c r="AR785" s="41"/>
      <c r="AS785" s="23"/>
    </row>
    <row r="786" spans="5:45" ht="13">
      <c r="E786" s="39"/>
      <c r="M786" s="39"/>
      <c r="O786" s="39"/>
      <c r="P786" s="39"/>
      <c r="AQ786" s="41"/>
      <c r="AR786" s="41"/>
      <c r="AS786" s="23"/>
    </row>
    <row r="787" spans="5:45" ht="13">
      <c r="E787" s="39"/>
      <c r="M787" s="39"/>
      <c r="O787" s="39"/>
      <c r="P787" s="39"/>
      <c r="AQ787" s="41"/>
      <c r="AR787" s="41"/>
      <c r="AS787" s="23"/>
    </row>
    <row r="788" spans="5:45" ht="13">
      <c r="E788" s="39"/>
      <c r="M788" s="39"/>
      <c r="O788" s="39"/>
      <c r="P788" s="39"/>
      <c r="AQ788" s="41"/>
      <c r="AR788" s="41"/>
      <c r="AS788" s="23"/>
    </row>
    <row r="789" spans="5:45" ht="13">
      <c r="E789" s="39"/>
      <c r="M789" s="39"/>
      <c r="O789" s="39"/>
      <c r="P789" s="39"/>
      <c r="AQ789" s="41"/>
      <c r="AR789" s="41"/>
      <c r="AS789" s="23"/>
    </row>
    <row r="790" spans="5:45" ht="13">
      <c r="E790" s="39"/>
      <c r="M790" s="39"/>
      <c r="O790" s="39"/>
      <c r="P790" s="39"/>
      <c r="AQ790" s="41"/>
      <c r="AR790" s="41"/>
      <c r="AS790" s="23"/>
    </row>
    <row r="791" spans="5:45" ht="13">
      <c r="E791" s="39"/>
      <c r="M791" s="39"/>
      <c r="O791" s="39"/>
      <c r="P791" s="39"/>
      <c r="AQ791" s="41"/>
      <c r="AR791" s="41"/>
      <c r="AS791" s="23"/>
    </row>
    <row r="792" spans="5:45" ht="13">
      <c r="E792" s="39"/>
      <c r="M792" s="39"/>
      <c r="O792" s="39"/>
      <c r="P792" s="39"/>
      <c r="AQ792" s="41"/>
      <c r="AR792" s="41"/>
      <c r="AS792" s="23"/>
    </row>
    <row r="793" spans="5:45" ht="13">
      <c r="E793" s="39"/>
      <c r="M793" s="39"/>
      <c r="O793" s="39"/>
      <c r="P793" s="39"/>
      <c r="AQ793" s="41"/>
      <c r="AR793" s="41"/>
      <c r="AS793" s="23"/>
    </row>
    <row r="794" spans="5:45" ht="13">
      <c r="E794" s="39"/>
      <c r="M794" s="39"/>
      <c r="O794" s="39"/>
      <c r="P794" s="39"/>
      <c r="AQ794" s="41"/>
      <c r="AR794" s="41"/>
      <c r="AS794" s="23"/>
    </row>
    <row r="795" spans="5:45" ht="13">
      <c r="E795" s="39"/>
      <c r="M795" s="39"/>
      <c r="O795" s="39"/>
      <c r="P795" s="39"/>
      <c r="AQ795" s="41"/>
      <c r="AR795" s="41"/>
      <c r="AS795" s="23"/>
    </row>
    <row r="796" spans="5:45" ht="13">
      <c r="E796" s="39"/>
      <c r="M796" s="39"/>
      <c r="O796" s="39"/>
      <c r="P796" s="39"/>
      <c r="AQ796" s="41"/>
      <c r="AR796" s="41"/>
      <c r="AS796" s="23"/>
    </row>
    <row r="797" spans="5:45" ht="13">
      <c r="E797" s="39"/>
      <c r="M797" s="39"/>
      <c r="O797" s="39"/>
      <c r="P797" s="39"/>
      <c r="AQ797" s="41"/>
      <c r="AR797" s="41"/>
      <c r="AS797" s="23"/>
    </row>
    <row r="798" spans="5:45" ht="13">
      <c r="E798" s="39"/>
      <c r="M798" s="39"/>
      <c r="O798" s="39"/>
      <c r="P798" s="39"/>
      <c r="AQ798" s="41"/>
      <c r="AR798" s="41"/>
      <c r="AS798" s="23"/>
    </row>
    <row r="799" spans="5:45" ht="13">
      <c r="E799" s="39"/>
      <c r="M799" s="39"/>
      <c r="O799" s="39"/>
      <c r="P799" s="39"/>
      <c r="AQ799" s="41"/>
      <c r="AR799" s="41"/>
      <c r="AS799" s="23"/>
    </row>
    <row r="800" spans="5:45" ht="13">
      <c r="E800" s="39"/>
      <c r="M800" s="39"/>
      <c r="O800" s="39"/>
      <c r="P800" s="39"/>
      <c r="AQ800" s="41"/>
      <c r="AR800" s="41"/>
      <c r="AS800" s="23"/>
    </row>
    <row r="801" spans="5:45" ht="13">
      <c r="E801" s="39"/>
      <c r="M801" s="39"/>
      <c r="O801" s="39"/>
      <c r="P801" s="39"/>
      <c r="AQ801" s="41"/>
      <c r="AR801" s="41"/>
      <c r="AS801" s="23"/>
    </row>
    <row r="802" spans="5:45" ht="13">
      <c r="E802" s="39"/>
      <c r="M802" s="39"/>
      <c r="O802" s="39"/>
      <c r="P802" s="39"/>
      <c r="AQ802" s="41"/>
      <c r="AR802" s="41"/>
      <c r="AS802" s="23"/>
    </row>
    <row r="803" spans="5:45" ht="13">
      <c r="E803" s="39"/>
      <c r="M803" s="39"/>
      <c r="O803" s="39"/>
      <c r="P803" s="39"/>
      <c r="AQ803" s="41"/>
      <c r="AR803" s="41"/>
      <c r="AS803" s="23"/>
    </row>
    <row r="804" spans="5:45" ht="13">
      <c r="E804" s="39"/>
      <c r="M804" s="39"/>
      <c r="O804" s="39"/>
      <c r="P804" s="39"/>
      <c r="AQ804" s="41"/>
      <c r="AR804" s="41"/>
      <c r="AS804" s="23"/>
    </row>
    <row r="805" spans="5:45" ht="13">
      <c r="E805" s="39"/>
      <c r="M805" s="39"/>
      <c r="O805" s="39"/>
      <c r="P805" s="39"/>
      <c r="AQ805" s="41"/>
      <c r="AR805" s="41"/>
      <c r="AS805" s="23"/>
    </row>
    <row r="806" spans="5:45" ht="13">
      <c r="E806" s="39"/>
      <c r="M806" s="39"/>
      <c r="O806" s="39"/>
      <c r="P806" s="39"/>
      <c r="AQ806" s="41"/>
      <c r="AR806" s="41"/>
      <c r="AS806" s="23"/>
    </row>
    <row r="807" spans="5:45" ht="13">
      <c r="E807" s="39"/>
      <c r="M807" s="39"/>
      <c r="O807" s="39"/>
      <c r="P807" s="39"/>
      <c r="AQ807" s="41"/>
      <c r="AR807" s="41"/>
      <c r="AS807" s="23"/>
    </row>
    <row r="808" spans="5:45" ht="13">
      <c r="E808" s="39"/>
      <c r="M808" s="39"/>
      <c r="O808" s="39"/>
      <c r="P808" s="39"/>
      <c r="AQ808" s="41"/>
      <c r="AR808" s="41"/>
      <c r="AS808" s="23"/>
    </row>
    <row r="809" spans="5:45" ht="13">
      <c r="E809" s="39"/>
      <c r="M809" s="39"/>
      <c r="O809" s="39"/>
      <c r="P809" s="39"/>
      <c r="AQ809" s="41"/>
      <c r="AR809" s="41"/>
      <c r="AS809" s="23"/>
    </row>
    <row r="810" spans="5:45" ht="13">
      <c r="E810" s="39"/>
      <c r="M810" s="39"/>
      <c r="O810" s="39"/>
      <c r="P810" s="39"/>
      <c r="AQ810" s="41"/>
      <c r="AR810" s="41"/>
      <c r="AS810" s="23"/>
    </row>
    <row r="811" spans="5:45" ht="13">
      <c r="E811" s="39"/>
      <c r="M811" s="39"/>
      <c r="O811" s="39"/>
      <c r="P811" s="39"/>
      <c r="AQ811" s="41"/>
      <c r="AR811" s="41"/>
      <c r="AS811" s="23"/>
    </row>
    <row r="812" spans="5:45" ht="13">
      <c r="E812" s="39"/>
      <c r="M812" s="39"/>
      <c r="O812" s="39"/>
      <c r="P812" s="39"/>
      <c r="AQ812" s="41"/>
      <c r="AR812" s="41"/>
      <c r="AS812" s="23"/>
    </row>
    <row r="813" spans="5:45" ht="13">
      <c r="E813" s="39"/>
      <c r="M813" s="39"/>
      <c r="O813" s="39"/>
      <c r="P813" s="39"/>
      <c r="AQ813" s="41"/>
      <c r="AR813" s="41"/>
      <c r="AS813" s="23"/>
    </row>
    <row r="814" spans="5:45" ht="13">
      <c r="E814" s="39"/>
      <c r="M814" s="39"/>
      <c r="O814" s="39"/>
      <c r="P814" s="39"/>
      <c r="AQ814" s="41"/>
      <c r="AR814" s="41"/>
      <c r="AS814" s="23"/>
    </row>
    <row r="815" spans="5:45" ht="13">
      <c r="E815" s="39"/>
      <c r="M815" s="39"/>
      <c r="O815" s="39"/>
      <c r="P815" s="39"/>
      <c r="AQ815" s="41"/>
      <c r="AR815" s="41"/>
      <c r="AS815" s="23"/>
    </row>
    <row r="816" spans="5:45" ht="13">
      <c r="E816" s="39"/>
      <c r="M816" s="39"/>
      <c r="O816" s="39"/>
      <c r="P816" s="39"/>
      <c r="AQ816" s="41"/>
      <c r="AR816" s="41"/>
      <c r="AS816" s="23"/>
    </row>
    <row r="817" spans="5:45" ht="13">
      <c r="E817" s="39"/>
      <c r="M817" s="39"/>
      <c r="O817" s="39"/>
      <c r="P817" s="39"/>
      <c r="AQ817" s="41"/>
      <c r="AR817" s="41"/>
      <c r="AS817" s="23"/>
    </row>
    <row r="818" spans="5:45" ht="13">
      <c r="E818" s="39"/>
      <c r="M818" s="39"/>
      <c r="O818" s="39"/>
      <c r="P818" s="39"/>
      <c r="AQ818" s="41"/>
      <c r="AR818" s="41"/>
      <c r="AS818" s="23"/>
    </row>
    <row r="819" spans="5:45" ht="13">
      <c r="E819" s="39"/>
      <c r="M819" s="39"/>
      <c r="O819" s="39"/>
      <c r="P819" s="39"/>
      <c r="AQ819" s="41"/>
      <c r="AR819" s="41"/>
      <c r="AS819" s="23"/>
    </row>
    <row r="820" spans="5:45" ht="13">
      <c r="E820" s="39"/>
      <c r="M820" s="39"/>
      <c r="O820" s="39"/>
      <c r="P820" s="39"/>
      <c r="AQ820" s="41"/>
      <c r="AR820" s="41"/>
      <c r="AS820" s="23"/>
    </row>
    <row r="821" spans="5:45" ht="13">
      <c r="E821" s="39"/>
      <c r="M821" s="39"/>
      <c r="O821" s="39"/>
      <c r="P821" s="39"/>
      <c r="AQ821" s="41"/>
      <c r="AR821" s="41"/>
      <c r="AS821" s="23"/>
    </row>
    <row r="822" spans="5:45" ht="13">
      <c r="E822" s="39"/>
      <c r="M822" s="39"/>
      <c r="O822" s="39"/>
      <c r="P822" s="39"/>
      <c r="AQ822" s="41"/>
      <c r="AR822" s="41"/>
      <c r="AS822" s="23"/>
    </row>
    <row r="823" spans="5:45" ht="13">
      <c r="E823" s="39"/>
      <c r="M823" s="39"/>
      <c r="O823" s="39"/>
      <c r="P823" s="39"/>
      <c r="AQ823" s="41"/>
      <c r="AR823" s="41"/>
      <c r="AS823" s="23"/>
    </row>
    <row r="824" spans="5:45" ht="13">
      <c r="E824" s="39"/>
      <c r="M824" s="39"/>
      <c r="O824" s="39"/>
      <c r="P824" s="39"/>
      <c r="AQ824" s="41"/>
      <c r="AR824" s="41"/>
      <c r="AS824" s="23"/>
    </row>
    <row r="825" spans="5:45" ht="13">
      <c r="E825" s="39"/>
      <c r="M825" s="39"/>
      <c r="O825" s="39"/>
      <c r="P825" s="39"/>
      <c r="AQ825" s="41"/>
      <c r="AR825" s="41"/>
      <c r="AS825" s="23"/>
    </row>
    <row r="826" spans="5:45" ht="13">
      <c r="E826" s="39"/>
      <c r="M826" s="39"/>
      <c r="O826" s="39"/>
      <c r="P826" s="39"/>
      <c r="AQ826" s="41"/>
      <c r="AR826" s="41"/>
      <c r="AS826" s="23"/>
    </row>
    <row r="827" spans="5:45" ht="13">
      <c r="E827" s="39"/>
      <c r="M827" s="39"/>
      <c r="O827" s="39"/>
      <c r="P827" s="39"/>
      <c r="AQ827" s="41"/>
      <c r="AR827" s="41"/>
      <c r="AS827" s="23"/>
    </row>
    <row r="828" spans="5:45" ht="13">
      <c r="E828" s="39"/>
      <c r="M828" s="39"/>
      <c r="O828" s="39"/>
      <c r="P828" s="39"/>
      <c r="AQ828" s="41"/>
      <c r="AR828" s="41"/>
      <c r="AS828" s="23"/>
    </row>
    <row r="829" spans="5:45" ht="13">
      <c r="E829" s="39"/>
      <c r="M829" s="39"/>
      <c r="O829" s="39"/>
      <c r="P829" s="39"/>
      <c r="AQ829" s="41"/>
      <c r="AR829" s="41"/>
      <c r="AS829" s="23"/>
    </row>
    <row r="830" spans="5:45" ht="13">
      <c r="E830" s="39"/>
      <c r="M830" s="39"/>
      <c r="O830" s="39"/>
      <c r="P830" s="39"/>
      <c r="AQ830" s="41"/>
      <c r="AR830" s="41"/>
      <c r="AS830" s="23"/>
    </row>
    <row r="831" spans="5:45" ht="13">
      <c r="E831" s="39"/>
      <c r="M831" s="39"/>
      <c r="O831" s="39"/>
      <c r="P831" s="39"/>
      <c r="AQ831" s="41"/>
      <c r="AR831" s="41"/>
      <c r="AS831" s="23"/>
    </row>
    <row r="832" spans="5:45" ht="13">
      <c r="E832" s="39"/>
      <c r="M832" s="39"/>
      <c r="O832" s="39"/>
      <c r="P832" s="39"/>
      <c r="AQ832" s="41"/>
      <c r="AR832" s="41"/>
      <c r="AS832" s="23"/>
    </row>
    <row r="833" spans="5:45" ht="13">
      <c r="E833" s="39"/>
      <c r="M833" s="39"/>
      <c r="O833" s="39"/>
      <c r="P833" s="39"/>
      <c r="AQ833" s="41"/>
      <c r="AR833" s="41"/>
      <c r="AS833" s="23"/>
    </row>
    <row r="834" spans="5:45" ht="13">
      <c r="E834" s="39"/>
      <c r="M834" s="39"/>
      <c r="O834" s="39"/>
      <c r="P834" s="39"/>
      <c r="AQ834" s="41"/>
      <c r="AR834" s="41"/>
      <c r="AS834" s="23"/>
    </row>
    <row r="835" spans="5:45" ht="13">
      <c r="E835" s="39"/>
      <c r="M835" s="39"/>
      <c r="O835" s="39"/>
      <c r="P835" s="39"/>
      <c r="AQ835" s="41"/>
      <c r="AR835" s="41"/>
      <c r="AS835" s="23"/>
    </row>
    <row r="836" spans="5:45" ht="13">
      <c r="E836" s="39"/>
      <c r="M836" s="39"/>
      <c r="O836" s="39"/>
      <c r="P836" s="39"/>
      <c r="AQ836" s="41"/>
      <c r="AR836" s="41"/>
      <c r="AS836" s="23"/>
    </row>
    <row r="837" spans="5:45" ht="13">
      <c r="E837" s="39"/>
      <c r="M837" s="39"/>
      <c r="O837" s="39"/>
      <c r="P837" s="39"/>
      <c r="AQ837" s="41"/>
      <c r="AR837" s="41"/>
      <c r="AS837" s="23"/>
    </row>
    <row r="838" spans="5:45" ht="13">
      <c r="E838" s="39"/>
      <c r="M838" s="39"/>
      <c r="O838" s="39"/>
      <c r="P838" s="39"/>
      <c r="AQ838" s="41"/>
      <c r="AR838" s="41"/>
      <c r="AS838" s="23"/>
    </row>
    <row r="839" spans="5:45" ht="13">
      <c r="E839" s="39"/>
      <c r="M839" s="39"/>
      <c r="O839" s="39"/>
      <c r="P839" s="39"/>
      <c r="AQ839" s="41"/>
      <c r="AR839" s="41"/>
      <c r="AS839" s="23"/>
    </row>
    <row r="840" spans="5:45" ht="13">
      <c r="E840" s="39"/>
      <c r="M840" s="39"/>
      <c r="O840" s="39"/>
      <c r="P840" s="39"/>
      <c r="AQ840" s="41"/>
      <c r="AR840" s="41"/>
      <c r="AS840" s="23"/>
    </row>
    <row r="841" spans="5:45" ht="13">
      <c r="E841" s="39"/>
      <c r="M841" s="39"/>
      <c r="O841" s="39"/>
      <c r="P841" s="39"/>
      <c r="AQ841" s="41"/>
      <c r="AR841" s="41"/>
      <c r="AS841" s="23"/>
    </row>
    <row r="842" spans="5:45" ht="13">
      <c r="E842" s="39"/>
      <c r="M842" s="39"/>
      <c r="O842" s="39"/>
      <c r="P842" s="39"/>
      <c r="AQ842" s="41"/>
      <c r="AR842" s="41"/>
      <c r="AS842" s="23"/>
    </row>
    <row r="843" spans="5:45" ht="13">
      <c r="E843" s="39"/>
      <c r="M843" s="39"/>
      <c r="O843" s="39"/>
      <c r="P843" s="39"/>
      <c r="AQ843" s="41"/>
      <c r="AR843" s="41"/>
      <c r="AS843" s="23"/>
    </row>
    <row r="844" spans="5:45" ht="13">
      <c r="E844" s="39"/>
      <c r="M844" s="39"/>
      <c r="O844" s="39"/>
      <c r="P844" s="39"/>
      <c r="AQ844" s="41"/>
      <c r="AR844" s="41"/>
      <c r="AS844" s="23"/>
    </row>
    <row r="845" spans="5:45" ht="13">
      <c r="E845" s="39"/>
      <c r="M845" s="39"/>
      <c r="O845" s="39"/>
      <c r="P845" s="39"/>
      <c r="AQ845" s="41"/>
      <c r="AR845" s="41"/>
      <c r="AS845" s="23"/>
    </row>
    <row r="846" spans="5:45" ht="13">
      <c r="E846" s="39"/>
      <c r="M846" s="39"/>
      <c r="O846" s="39"/>
      <c r="P846" s="39"/>
      <c r="AQ846" s="41"/>
      <c r="AR846" s="41"/>
      <c r="AS846" s="23"/>
    </row>
    <row r="847" spans="5:45" ht="13">
      <c r="E847" s="39"/>
      <c r="M847" s="39"/>
      <c r="O847" s="39"/>
      <c r="P847" s="39"/>
      <c r="AQ847" s="41"/>
      <c r="AR847" s="41"/>
      <c r="AS847" s="23"/>
    </row>
    <row r="848" spans="5:45" ht="13">
      <c r="E848" s="39"/>
      <c r="M848" s="39"/>
      <c r="O848" s="39"/>
      <c r="P848" s="39"/>
      <c r="AQ848" s="41"/>
      <c r="AR848" s="41"/>
      <c r="AS848" s="23"/>
    </row>
    <row r="849" spans="5:45" ht="13">
      <c r="E849" s="39"/>
      <c r="M849" s="39"/>
      <c r="O849" s="39"/>
      <c r="P849" s="39"/>
      <c r="AQ849" s="41"/>
      <c r="AR849" s="41"/>
      <c r="AS849" s="23"/>
    </row>
    <row r="850" spans="5:45" ht="13">
      <c r="E850" s="39"/>
      <c r="M850" s="39"/>
      <c r="O850" s="39"/>
      <c r="P850" s="39"/>
      <c r="AQ850" s="41"/>
      <c r="AR850" s="41"/>
      <c r="AS850" s="23"/>
    </row>
    <row r="851" spans="5:45" ht="13">
      <c r="E851" s="39"/>
      <c r="M851" s="39"/>
      <c r="O851" s="39"/>
      <c r="P851" s="39"/>
      <c r="AQ851" s="41"/>
      <c r="AR851" s="41"/>
      <c r="AS851" s="23"/>
    </row>
    <row r="852" spans="5:45" ht="13">
      <c r="E852" s="39"/>
      <c r="M852" s="39"/>
      <c r="O852" s="39"/>
      <c r="P852" s="39"/>
      <c r="AQ852" s="41"/>
      <c r="AR852" s="41"/>
      <c r="AS852" s="23"/>
    </row>
    <row r="853" spans="5:45" ht="13">
      <c r="E853" s="39"/>
      <c r="M853" s="39"/>
      <c r="O853" s="39"/>
      <c r="P853" s="39"/>
      <c r="AQ853" s="41"/>
      <c r="AR853" s="41"/>
      <c r="AS853" s="23"/>
    </row>
    <row r="854" spans="5:45" ht="13">
      <c r="E854" s="39"/>
      <c r="M854" s="39"/>
      <c r="O854" s="39"/>
      <c r="P854" s="39"/>
      <c r="AQ854" s="41"/>
      <c r="AR854" s="41"/>
      <c r="AS854" s="23"/>
    </row>
    <row r="855" spans="5:45" ht="13">
      <c r="E855" s="39"/>
      <c r="M855" s="39"/>
      <c r="O855" s="39"/>
      <c r="P855" s="39"/>
      <c r="AQ855" s="41"/>
      <c r="AR855" s="41"/>
      <c r="AS855" s="23"/>
    </row>
    <row r="856" spans="5:45" ht="13">
      <c r="E856" s="39"/>
      <c r="M856" s="39"/>
      <c r="O856" s="39"/>
      <c r="P856" s="39"/>
      <c r="AQ856" s="41"/>
      <c r="AR856" s="41"/>
      <c r="AS856" s="23"/>
    </row>
    <row r="857" spans="5:45" ht="13">
      <c r="E857" s="39"/>
      <c r="M857" s="39"/>
      <c r="O857" s="39"/>
      <c r="P857" s="39"/>
      <c r="AQ857" s="41"/>
      <c r="AR857" s="41"/>
      <c r="AS857" s="23"/>
    </row>
    <row r="858" spans="5:45" ht="13">
      <c r="E858" s="39"/>
      <c r="M858" s="39"/>
      <c r="O858" s="39"/>
      <c r="P858" s="39"/>
      <c r="AQ858" s="41"/>
      <c r="AR858" s="41"/>
      <c r="AS858" s="23"/>
    </row>
    <row r="859" spans="5:45" ht="13">
      <c r="E859" s="39"/>
      <c r="M859" s="39"/>
      <c r="O859" s="39"/>
      <c r="P859" s="39"/>
      <c r="AQ859" s="41"/>
      <c r="AR859" s="41"/>
      <c r="AS859" s="23"/>
    </row>
    <row r="860" spans="5:45" ht="13">
      <c r="E860" s="39"/>
      <c r="M860" s="39"/>
      <c r="O860" s="39"/>
      <c r="P860" s="39"/>
      <c r="AQ860" s="41"/>
      <c r="AR860" s="41"/>
      <c r="AS860" s="23"/>
    </row>
    <row r="861" spans="5:45" ht="13">
      <c r="E861" s="39"/>
      <c r="M861" s="39"/>
      <c r="O861" s="39"/>
      <c r="P861" s="39"/>
      <c r="AQ861" s="41"/>
      <c r="AR861" s="41"/>
      <c r="AS861" s="23"/>
    </row>
    <row r="862" spans="5:45" ht="13">
      <c r="E862" s="39"/>
      <c r="M862" s="39"/>
      <c r="O862" s="39"/>
      <c r="P862" s="39"/>
      <c r="AQ862" s="41"/>
      <c r="AR862" s="41"/>
      <c r="AS862" s="23"/>
    </row>
    <row r="863" spans="5:45" ht="13">
      <c r="E863" s="39"/>
      <c r="M863" s="39"/>
      <c r="O863" s="39"/>
      <c r="P863" s="39"/>
      <c r="AQ863" s="41"/>
      <c r="AR863" s="41"/>
      <c r="AS863" s="23"/>
    </row>
    <row r="864" spans="5:45" ht="13">
      <c r="E864" s="39"/>
      <c r="M864" s="39"/>
      <c r="O864" s="39"/>
      <c r="P864" s="39"/>
      <c r="AQ864" s="41"/>
      <c r="AR864" s="41"/>
      <c r="AS864" s="23"/>
    </row>
    <row r="865" spans="5:45" ht="13">
      <c r="E865" s="39"/>
      <c r="M865" s="39"/>
      <c r="O865" s="39"/>
      <c r="P865" s="39"/>
      <c r="AQ865" s="41"/>
      <c r="AR865" s="41"/>
      <c r="AS865" s="23"/>
    </row>
    <row r="866" spans="5:45" ht="13">
      <c r="E866" s="39"/>
      <c r="M866" s="39"/>
      <c r="O866" s="39"/>
      <c r="P866" s="39"/>
      <c r="AQ866" s="41"/>
      <c r="AR866" s="41"/>
      <c r="AS866" s="23"/>
    </row>
    <row r="867" spans="5:45" ht="13">
      <c r="E867" s="39"/>
      <c r="M867" s="39"/>
      <c r="O867" s="39"/>
      <c r="P867" s="39"/>
      <c r="AQ867" s="41"/>
      <c r="AR867" s="41"/>
      <c r="AS867" s="23"/>
    </row>
    <row r="868" spans="5:45" ht="13">
      <c r="E868" s="39"/>
      <c r="M868" s="39"/>
      <c r="O868" s="39"/>
      <c r="P868" s="39"/>
      <c r="AQ868" s="41"/>
      <c r="AR868" s="41"/>
      <c r="AS868" s="23"/>
    </row>
    <row r="869" spans="5:45" ht="13">
      <c r="E869" s="39"/>
      <c r="M869" s="39"/>
      <c r="O869" s="39"/>
      <c r="P869" s="39"/>
      <c r="AQ869" s="41"/>
      <c r="AR869" s="41"/>
      <c r="AS869" s="23"/>
    </row>
    <row r="870" spans="5:45" ht="13">
      <c r="E870" s="39"/>
      <c r="M870" s="39"/>
      <c r="O870" s="39"/>
      <c r="P870" s="39"/>
      <c r="AQ870" s="41"/>
      <c r="AR870" s="41"/>
      <c r="AS870" s="23"/>
    </row>
    <row r="871" spans="5:45" ht="13">
      <c r="E871" s="39"/>
      <c r="M871" s="39"/>
      <c r="O871" s="39"/>
      <c r="P871" s="39"/>
      <c r="AQ871" s="41"/>
      <c r="AR871" s="41"/>
      <c r="AS871" s="23"/>
    </row>
    <row r="872" spans="5:45" ht="13">
      <c r="E872" s="39"/>
      <c r="M872" s="39"/>
      <c r="O872" s="39"/>
      <c r="P872" s="39"/>
      <c r="AQ872" s="41"/>
      <c r="AR872" s="41"/>
      <c r="AS872" s="23"/>
    </row>
    <row r="873" spans="5:45" ht="13">
      <c r="E873" s="39"/>
      <c r="M873" s="39"/>
      <c r="O873" s="39"/>
      <c r="P873" s="39"/>
      <c r="AQ873" s="41"/>
      <c r="AR873" s="41"/>
      <c r="AS873" s="23"/>
    </row>
    <row r="874" spans="5:45" ht="13">
      <c r="E874" s="39"/>
      <c r="M874" s="39"/>
      <c r="O874" s="39"/>
      <c r="P874" s="39"/>
      <c r="AQ874" s="41"/>
      <c r="AR874" s="41"/>
      <c r="AS874" s="23"/>
    </row>
    <row r="875" spans="5:45" ht="13">
      <c r="E875" s="39"/>
      <c r="M875" s="39"/>
      <c r="O875" s="39"/>
      <c r="P875" s="39"/>
      <c r="AQ875" s="41"/>
      <c r="AR875" s="41"/>
      <c r="AS875" s="23"/>
    </row>
    <row r="876" spans="5:45" ht="13">
      <c r="E876" s="39"/>
      <c r="M876" s="39"/>
      <c r="O876" s="39"/>
      <c r="P876" s="39"/>
      <c r="AQ876" s="41"/>
      <c r="AR876" s="41"/>
      <c r="AS876" s="23"/>
    </row>
    <row r="877" spans="5:45" ht="13">
      <c r="E877" s="39"/>
      <c r="M877" s="39"/>
      <c r="O877" s="39"/>
      <c r="P877" s="39"/>
      <c r="AQ877" s="41"/>
      <c r="AR877" s="41"/>
      <c r="AS877" s="23"/>
    </row>
    <row r="878" spans="5:45" ht="13">
      <c r="E878" s="39"/>
      <c r="M878" s="39"/>
      <c r="O878" s="39"/>
      <c r="P878" s="39"/>
      <c r="AQ878" s="41"/>
      <c r="AR878" s="41"/>
      <c r="AS878" s="23"/>
    </row>
    <row r="879" spans="5:45" ht="13">
      <c r="E879" s="39"/>
      <c r="M879" s="39"/>
      <c r="O879" s="39"/>
      <c r="P879" s="39"/>
      <c r="AQ879" s="41"/>
      <c r="AR879" s="41"/>
      <c r="AS879" s="23"/>
    </row>
    <row r="880" spans="5:45" ht="13">
      <c r="E880" s="39"/>
      <c r="M880" s="39"/>
      <c r="O880" s="39"/>
      <c r="P880" s="39"/>
      <c r="AQ880" s="41"/>
      <c r="AR880" s="41"/>
      <c r="AS880" s="23"/>
    </row>
    <row r="881" spans="5:45" ht="13">
      <c r="E881" s="39"/>
      <c r="M881" s="39"/>
      <c r="O881" s="39"/>
      <c r="P881" s="39"/>
      <c r="AQ881" s="41"/>
      <c r="AR881" s="41"/>
      <c r="AS881" s="23"/>
    </row>
    <row r="882" spans="5:45" ht="13">
      <c r="E882" s="39"/>
      <c r="M882" s="39"/>
      <c r="O882" s="39"/>
      <c r="P882" s="39"/>
      <c r="AQ882" s="41"/>
      <c r="AR882" s="41"/>
      <c r="AS882" s="23"/>
    </row>
    <row r="883" spans="5:45" ht="13">
      <c r="E883" s="39"/>
      <c r="M883" s="39"/>
      <c r="O883" s="39"/>
      <c r="P883" s="39"/>
      <c r="AQ883" s="41"/>
      <c r="AR883" s="41"/>
      <c r="AS883" s="23"/>
    </row>
    <row r="884" spans="5:45" ht="13">
      <c r="E884" s="39"/>
      <c r="M884" s="39"/>
      <c r="O884" s="39"/>
      <c r="P884" s="39"/>
      <c r="AQ884" s="41"/>
      <c r="AR884" s="41"/>
      <c r="AS884" s="23"/>
    </row>
    <row r="885" spans="5:45" ht="13">
      <c r="E885" s="39"/>
      <c r="M885" s="39"/>
      <c r="O885" s="39"/>
      <c r="P885" s="39"/>
      <c r="AQ885" s="41"/>
      <c r="AR885" s="41"/>
      <c r="AS885" s="23"/>
    </row>
    <row r="886" spans="5:45" ht="13">
      <c r="E886" s="39"/>
      <c r="M886" s="39"/>
      <c r="O886" s="39"/>
      <c r="P886" s="39"/>
      <c r="AQ886" s="41"/>
      <c r="AR886" s="41"/>
      <c r="AS886" s="23"/>
    </row>
    <row r="887" spans="5:45" ht="13">
      <c r="E887" s="39"/>
      <c r="M887" s="39"/>
      <c r="O887" s="39"/>
      <c r="P887" s="39"/>
      <c r="AQ887" s="41"/>
      <c r="AR887" s="41"/>
      <c r="AS887" s="23"/>
    </row>
    <row r="888" spans="5:45" ht="13">
      <c r="E888" s="39"/>
      <c r="M888" s="39"/>
      <c r="O888" s="39"/>
      <c r="P888" s="39"/>
      <c r="AQ888" s="41"/>
      <c r="AR888" s="41"/>
      <c r="AS888" s="23"/>
    </row>
    <row r="889" spans="5:45" ht="13">
      <c r="E889" s="39"/>
      <c r="M889" s="39"/>
      <c r="O889" s="39"/>
      <c r="P889" s="39"/>
      <c r="AQ889" s="41"/>
      <c r="AR889" s="41"/>
      <c r="AS889" s="23"/>
    </row>
    <row r="890" spans="5:45" ht="13">
      <c r="E890" s="39"/>
      <c r="M890" s="39"/>
      <c r="O890" s="39"/>
      <c r="P890" s="39"/>
      <c r="AQ890" s="41"/>
      <c r="AR890" s="41"/>
      <c r="AS890" s="23"/>
    </row>
    <row r="891" spans="5:45" ht="13">
      <c r="E891" s="39"/>
      <c r="M891" s="39"/>
      <c r="O891" s="39"/>
      <c r="P891" s="39"/>
      <c r="AQ891" s="41"/>
      <c r="AR891" s="41"/>
      <c r="AS891" s="23"/>
    </row>
    <row r="892" spans="5:45" ht="13">
      <c r="E892" s="39"/>
      <c r="M892" s="39"/>
      <c r="O892" s="39"/>
      <c r="P892" s="39"/>
      <c r="AQ892" s="41"/>
      <c r="AR892" s="41"/>
      <c r="AS892" s="23"/>
    </row>
    <row r="893" spans="5:45" ht="13">
      <c r="E893" s="39"/>
      <c r="M893" s="39"/>
      <c r="O893" s="39"/>
      <c r="P893" s="39"/>
      <c r="AQ893" s="41"/>
      <c r="AR893" s="41"/>
      <c r="AS893" s="23"/>
    </row>
    <row r="894" spans="5:45" ht="13">
      <c r="E894" s="39"/>
      <c r="M894" s="39"/>
      <c r="O894" s="39"/>
      <c r="P894" s="39"/>
      <c r="AQ894" s="41"/>
      <c r="AR894" s="41"/>
      <c r="AS894" s="23"/>
    </row>
    <row r="895" spans="5:45" ht="13">
      <c r="E895" s="39"/>
      <c r="M895" s="39"/>
      <c r="O895" s="39"/>
      <c r="P895" s="39"/>
      <c r="AQ895" s="41"/>
      <c r="AR895" s="41"/>
      <c r="AS895" s="23"/>
    </row>
    <row r="896" spans="5:45" ht="13">
      <c r="E896" s="39"/>
      <c r="M896" s="39"/>
      <c r="O896" s="39"/>
      <c r="P896" s="39"/>
      <c r="AQ896" s="41"/>
      <c r="AR896" s="41"/>
      <c r="AS896" s="23"/>
    </row>
    <row r="897" spans="5:45" ht="13">
      <c r="E897" s="39"/>
      <c r="M897" s="39"/>
      <c r="O897" s="39"/>
      <c r="P897" s="39"/>
      <c r="AQ897" s="41"/>
      <c r="AR897" s="41"/>
      <c r="AS897" s="23"/>
    </row>
    <row r="898" spans="5:45" ht="13">
      <c r="E898" s="39"/>
      <c r="M898" s="39"/>
      <c r="O898" s="39"/>
      <c r="P898" s="39"/>
      <c r="AQ898" s="41"/>
      <c r="AR898" s="41"/>
      <c r="AS898" s="23"/>
    </row>
    <row r="899" spans="5:45" ht="13">
      <c r="E899" s="39"/>
      <c r="M899" s="39"/>
      <c r="O899" s="39"/>
      <c r="P899" s="39"/>
      <c r="AQ899" s="41"/>
      <c r="AR899" s="41"/>
      <c r="AS899" s="23"/>
    </row>
    <row r="900" spans="5:45" ht="13">
      <c r="E900" s="39"/>
      <c r="M900" s="39"/>
      <c r="O900" s="39"/>
      <c r="P900" s="39"/>
      <c r="AQ900" s="41"/>
      <c r="AR900" s="41"/>
      <c r="AS900" s="23"/>
    </row>
    <row r="901" spans="5:45" ht="13">
      <c r="E901" s="39"/>
      <c r="M901" s="39"/>
      <c r="O901" s="39"/>
      <c r="P901" s="39"/>
      <c r="AQ901" s="41"/>
      <c r="AR901" s="41"/>
      <c r="AS901" s="23"/>
    </row>
    <row r="902" spans="5:45" ht="13">
      <c r="E902" s="39"/>
      <c r="M902" s="39"/>
      <c r="O902" s="39"/>
      <c r="P902" s="39"/>
      <c r="AQ902" s="41"/>
      <c r="AR902" s="41"/>
      <c r="AS902" s="23"/>
    </row>
    <row r="903" spans="5:45" ht="13">
      <c r="E903" s="39"/>
      <c r="M903" s="39"/>
      <c r="O903" s="39"/>
      <c r="P903" s="39"/>
      <c r="AQ903" s="41"/>
      <c r="AR903" s="41"/>
      <c r="AS903" s="23"/>
    </row>
    <row r="904" spans="5:45" ht="13">
      <c r="E904" s="39"/>
      <c r="M904" s="39"/>
      <c r="O904" s="39"/>
      <c r="P904" s="39"/>
      <c r="AQ904" s="41"/>
      <c r="AR904" s="41"/>
      <c r="AS904" s="23"/>
    </row>
    <row r="905" spans="5:45" ht="13">
      <c r="E905" s="39"/>
      <c r="M905" s="39"/>
      <c r="O905" s="39"/>
      <c r="P905" s="39"/>
      <c r="AQ905" s="41"/>
      <c r="AR905" s="41"/>
      <c r="AS905" s="23"/>
    </row>
    <row r="906" spans="5:45" ht="13">
      <c r="E906" s="39"/>
      <c r="M906" s="39"/>
      <c r="O906" s="39"/>
      <c r="P906" s="39"/>
      <c r="AQ906" s="41"/>
      <c r="AR906" s="41"/>
      <c r="AS906" s="23"/>
    </row>
    <row r="907" spans="5:45" ht="13">
      <c r="E907" s="39"/>
      <c r="M907" s="39"/>
      <c r="O907" s="39"/>
      <c r="P907" s="39"/>
      <c r="AQ907" s="41"/>
      <c r="AR907" s="41"/>
      <c r="AS907" s="23"/>
    </row>
    <row r="908" spans="5:45" ht="13">
      <c r="E908" s="39"/>
      <c r="M908" s="39"/>
      <c r="O908" s="39"/>
      <c r="P908" s="39"/>
      <c r="AQ908" s="41"/>
      <c r="AR908" s="41"/>
      <c r="AS908" s="23"/>
    </row>
    <row r="909" spans="5:45" ht="13">
      <c r="E909" s="39"/>
      <c r="M909" s="39"/>
      <c r="O909" s="39"/>
      <c r="P909" s="39"/>
      <c r="AQ909" s="41"/>
      <c r="AR909" s="41"/>
      <c r="AS909" s="23"/>
    </row>
    <row r="910" spans="5:45" ht="13">
      <c r="E910" s="39"/>
      <c r="M910" s="39"/>
      <c r="O910" s="39"/>
      <c r="P910" s="39"/>
      <c r="AQ910" s="41"/>
      <c r="AR910" s="41"/>
      <c r="AS910" s="23"/>
    </row>
    <row r="911" spans="5:45" ht="13">
      <c r="E911" s="39"/>
      <c r="M911" s="39"/>
      <c r="O911" s="39"/>
      <c r="P911" s="39"/>
      <c r="AQ911" s="41"/>
      <c r="AR911" s="41"/>
      <c r="AS911" s="23"/>
    </row>
    <row r="912" spans="5:45" ht="13">
      <c r="E912" s="39"/>
      <c r="M912" s="39"/>
      <c r="O912" s="39"/>
      <c r="P912" s="39"/>
      <c r="AQ912" s="41"/>
      <c r="AR912" s="41"/>
      <c r="AS912" s="23"/>
    </row>
    <row r="913" spans="5:45" ht="13">
      <c r="E913" s="39"/>
      <c r="M913" s="39"/>
      <c r="O913" s="39"/>
      <c r="P913" s="39"/>
      <c r="AQ913" s="41"/>
      <c r="AR913" s="41"/>
      <c r="AS913" s="23"/>
    </row>
    <row r="914" spans="5:45" ht="13">
      <c r="E914" s="39"/>
      <c r="M914" s="39"/>
      <c r="O914" s="39"/>
      <c r="P914" s="39"/>
      <c r="AQ914" s="41"/>
      <c r="AR914" s="41"/>
      <c r="AS914" s="23"/>
    </row>
    <row r="915" spans="5:45" ht="13">
      <c r="E915" s="39"/>
      <c r="M915" s="39"/>
      <c r="O915" s="39"/>
      <c r="P915" s="39"/>
      <c r="AQ915" s="41"/>
      <c r="AR915" s="41"/>
      <c r="AS915" s="23"/>
    </row>
    <row r="916" spans="5:45" ht="13">
      <c r="E916" s="39"/>
      <c r="M916" s="39"/>
      <c r="O916" s="39"/>
      <c r="P916" s="39"/>
      <c r="AQ916" s="41"/>
      <c r="AR916" s="41"/>
      <c r="AS916" s="23"/>
    </row>
    <row r="917" spans="5:45" ht="13">
      <c r="E917" s="39"/>
      <c r="M917" s="39"/>
      <c r="O917" s="39"/>
      <c r="P917" s="39"/>
      <c r="AQ917" s="41"/>
      <c r="AR917" s="41"/>
      <c r="AS917" s="23"/>
    </row>
    <row r="918" spans="5:45" ht="13">
      <c r="E918" s="39"/>
      <c r="M918" s="39"/>
      <c r="O918" s="39"/>
      <c r="P918" s="39"/>
      <c r="AQ918" s="41"/>
      <c r="AR918" s="41"/>
      <c r="AS918" s="23"/>
    </row>
    <row r="919" spans="5:45" ht="13">
      <c r="E919" s="39"/>
      <c r="M919" s="39"/>
      <c r="O919" s="39"/>
      <c r="P919" s="39"/>
      <c r="AQ919" s="41"/>
      <c r="AR919" s="41"/>
      <c r="AS919" s="23"/>
    </row>
    <row r="920" spans="5:45" ht="13">
      <c r="E920" s="39"/>
      <c r="M920" s="39"/>
      <c r="O920" s="39"/>
      <c r="P920" s="39"/>
      <c r="AQ920" s="41"/>
      <c r="AR920" s="41"/>
      <c r="AS920" s="23"/>
    </row>
    <row r="921" spans="5:45" ht="13">
      <c r="E921" s="39"/>
      <c r="M921" s="39"/>
      <c r="O921" s="39"/>
      <c r="P921" s="39"/>
      <c r="AQ921" s="41"/>
      <c r="AR921" s="41"/>
      <c r="AS921" s="23"/>
    </row>
    <row r="922" spans="5:45" ht="13">
      <c r="E922" s="39"/>
      <c r="M922" s="39"/>
      <c r="O922" s="39"/>
      <c r="P922" s="39"/>
      <c r="AQ922" s="41"/>
      <c r="AR922" s="41"/>
      <c r="AS922" s="23"/>
    </row>
    <row r="923" spans="5:45" ht="13">
      <c r="E923" s="39"/>
      <c r="M923" s="39"/>
      <c r="O923" s="39"/>
      <c r="P923" s="39"/>
      <c r="AQ923" s="41"/>
      <c r="AR923" s="41"/>
      <c r="AS923" s="23"/>
    </row>
    <row r="924" spans="5:45" ht="13">
      <c r="E924" s="39"/>
      <c r="M924" s="39"/>
      <c r="O924" s="39"/>
      <c r="P924" s="39"/>
      <c r="AQ924" s="41"/>
      <c r="AR924" s="41"/>
      <c r="AS924" s="23"/>
    </row>
    <row r="925" spans="5:45" ht="13">
      <c r="E925" s="39"/>
      <c r="M925" s="39"/>
      <c r="O925" s="39"/>
      <c r="P925" s="39"/>
      <c r="AQ925" s="41"/>
      <c r="AR925" s="41"/>
      <c r="AS925" s="23"/>
    </row>
    <row r="926" spans="5:45" ht="13">
      <c r="E926" s="39"/>
      <c r="M926" s="39"/>
      <c r="O926" s="39"/>
      <c r="P926" s="39"/>
      <c r="AQ926" s="41"/>
      <c r="AR926" s="41"/>
      <c r="AS926" s="23"/>
    </row>
    <row r="927" spans="5:45" ht="13">
      <c r="E927" s="39"/>
      <c r="M927" s="39"/>
      <c r="O927" s="39"/>
      <c r="P927" s="39"/>
      <c r="AQ927" s="41"/>
      <c r="AR927" s="41"/>
      <c r="AS927" s="23"/>
    </row>
    <row r="928" spans="5:45" ht="13">
      <c r="E928" s="39"/>
      <c r="M928" s="39"/>
      <c r="O928" s="39"/>
      <c r="P928" s="39"/>
      <c r="AQ928" s="41"/>
      <c r="AR928" s="41"/>
      <c r="AS928" s="23"/>
    </row>
    <row r="929" spans="5:45" ht="13">
      <c r="E929" s="39"/>
      <c r="M929" s="39"/>
      <c r="O929" s="39"/>
      <c r="P929" s="39"/>
      <c r="AQ929" s="41"/>
      <c r="AR929" s="41"/>
      <c r="AS929" s="23"/>
    </row>
    <row r="930" spans="5:45" ht="13">
      <c r="E930" s="39"/>
      <c r="M930" s="39"/>
      <c r="O930" s="39"/>
      <c r="P930" s="39"/>
      <c r="AQ930" s="41"/>
      <c r="AR930" s="41"/>
      <c r="AS930" s="23"/>
    </row>
    <row r="931" spans="5:45" ht="13">
      <c r="E931" s="39"/>
      <c r="M931" s="39"/>
      <c r="O931" s="39"/>
      <c r="P931" s="39"/>
      <c r="AQ931" s="41"/>
      <c r="AR931" s="41"/>
      <c r="AS931" s="23"/>
    </row>
    <row r="932" spans="5:45" ht="13">
      <c r="E932" s="39"/>
      <c r="M932" s="39"/>
      <c r="O932" s="39"/>
      <c r="P932" s="39"/>
      <c r="AQ932" s="41"/>
      <c r="AR932" s="41"/>
      <c r="AS932" s="23"/>
    </row>
    <row r="933" spans="5:45" ht="13">
      <c r="E933" s="39"/>
      <c r="M933" s="39"/>
      <c r="O933" s="39"/>
      <c r="P933" s="39"/>
      <c r="AQ933" s="41"/>
      <c r="AR933" s="41"/>
      <c r="AS933" s="23"/>
    </row>
    <row r="934" spans="5:45" ht="13">
      <c r="E934" s="39"/>
      <c r="M934" s="39"/>
      <c r="O934" s="39"/>
      <c r="P934" s="39"/>
      <c r="AQ934" s="41"/>
      <c r="AR934" s="41"/>
      <c r="AS934" s="23"/>
    </row>
    <row r="935" spans="5:45" ht="13">
      <c r="E935" s="39"/>
      <c r="M935" s="39"/>
      <c r="O935" s="39"/>
      <c r="P935" s="39"/>
      <c r="AQ935" s="41"/>
      <c r="AR935" s="41"/>
      <c r="AS935" s="23"/>
    </row>
    <row r="936" spans="5:45" ht="13">
      <c r="E936" s="39"/>
      <c r="M936" s="39"/>
      <c r="O936" s="39"/>
      <c r="P936" s="39"/>
      <c r="AQ936" s="41"/>
      <c r="AR936" s="41"/>
      <c r="AS936" s="23"/>
    </row>
    <row r="937" spans="5:45" ht="13">
      <c r="E937" s="39"/>
      <c r="M937" s="39"/>
      <c r="O937" s="39"/>
      <c r="P937" s="39"/>
      <c r="AQ937" s="41"/>
      <c r="AR937" s="41"/>
      <c r="AS937" s="23"/>
    </row>
    <row r="938" spans="5:45" ht="13">
      <c r="E938" s="39"/>
      <c r="M938" s="39"/>
      <c r="O938" s="39"/>
      <c r="P938" s="39"/>
      <c r="AQ938" s="41"/>
      <c r="AR938" s="41"/>
      <c r="AS938" s="23"/>
    </row>
    <row r="939" spans="5:45" ht="13">
      <c r="E939" s="39"/>
      <c r="M939" s="39"/>
      <c r="O939" s="39"/>
      <c r="P939" s="39"/>
      <c r="AQ939" s="41"/>
      <c r="AR939" s="41"/>
      <c r="AS939" s="23"/>
    </row>
    <row r="940" spans="5:45" ht="13">
      <c r="E940" s="39"/>
      <c r="M940" s="39"/>
      <c r="O940" s="39"/>
      <c r="P940" s="39"/>
      <c r="AQ940" s="41"/>
      <c r="AR940" s="41"/>
      <c r="AS940" s="23"/>
    </row>
    <row r="941" spans="5:45" ht="13">
      <c r="E941" s="39"/>
      <c r="M941" s="39"/>
      <c r="O941" s="39"/>
      <c r="P941" s="39"/>
      <c r="AQ941" s="41"/>
      <c r="AR941" s="41"/>
      <c r="AS941" s="23"/>
    </row>
    <row r="942" spans="5:45" ht="13">
      <c r="E942" s="39"/>
      <c r="M942" s="39"/>
      <c r="O942" s="39"/>
      <c r="P942" s="39"/>
      <c r="AQ942" s="41"/>
      <c r="AR942" s="41"/>
      <c r="AS942" s="23"/>
    </row>
    <row r="943" spans="5:45" ht="13">
      <c r="E943" s="39"/>
      <c r="M943" s="39"/>
      <c r="O943" s="39"/>
      <c r="P943" s="39"/>
      <c r="AQ943" s="41"/>
      <c r="AR943" s="41"/>
      <c r="AS943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940"/>
  <sheetViews>
    <sheetView workbookViewId="0"/>
  </sheetViews>
  <sheetFormatPr defaultColWidth="14.3984375" defaultRowHeight="15.75" customHeight="1"/>
  <cols>
    <col min="1" max="1" width="38.09765625" customWidth="1"/>
    <col min="2" max="2" width="3.69921875" customWidth="1"/>
    <col min="3" max="3" width="7.69921875" customWidth="1"/>
    <col min="4" max="4" width="12.8984375" customWidth="1"/>
    <col min="5" max="5" width="10.296875" customWidth="1"/>
    <col min="6" max="6" width="7.69921875" customWidth="1"/>
    <col min="7" max="7" width="12.8984375" customWidth="1"/>
    <col min="8" max="9" width="8" customWidth="1"/>
    <col min="10" max="10" width="7.59765625" customWidth="1"/>
    <col min="11" max="11" width="12.8984375" customWidth="1"/>
    <col min="12" max="13" width="10.8984375" customWidth="1"/>
    <col min="14" max="14" width="13.09765625" customWidth="1"/>
    <col min="15" max="17" width="10.8984375" customWidth="1"/>
  </cols>
  <sheetData>
    <row r="1" spans="1:25">
      <c r="A1" s="42"/>
      <c r="B1" s="42"/>
      <c r="C1" s="41"/>
      <c r="D1" s="21" t="s">
        <v>179</v>
      </c>
      <c r="E1" s="21" t="s">
        <v>16</v>
      </c>
      <c r="F1" s="21" t="s">
        <v>22</v>
      </c>
      <c r="G1" s="21" t="s">
        <v>18</v>
      </c>
      <c r="H1" s="21" t="s">
        <v>23</v>
      </c>
      <c r="I1" s="21" t="s">
        <v>19</v>
      </c>
      <c r="J1" s="21" t="s">
        <v>20</v>
      </c>
      <c r="K1" s="41"/>
      <c r="L1" s="21" t="s">
        <v>24</v>
      </c>
      <c r="M1" s="21" t="s">
        <v>15</v>
      </c>
      <c r="N1" s="21" t="s">
        <v>24</v>
      </c>
      <c r="O1" s="21" t="s">
        <v>21</v>
      </c>
      <c r="P1" s="21" t="s">
        <v>17</v>
      </c>
      <c r="Q1" s="42"/>
      <c r="R1" s="43"/>
      <c r="S1" s="41"/>
      <c r="T1" s="41"/>
      <c r="U1" s="41"/>
      <c r="V1" s="41"/>
      <c r="W1" s="41"/>
      <c r="X1" s="41"/>
      <c r="Y1" s="41"/>
    </row>
    <row r="2" spans="1:25">
      <c r="A2" s="42">
        <v>1</v>
      </c>
      <c r="B2" s="42">
        <f t="shared" ref="B2:R2" si="0">A2+1</f>
        <v>2</v>
      </c>
      <c r="C2" s="42">
        <f t="shared" si="0"/>
        <v>3</v>
      </c>
      <c r="D2" s="42">
        <f t="shared" si="0"/>
        <v>4</v>
      </c>
      <c r="E2" s="42">
        <f t="shared" si="0"/>
        <v>5</v>
      </c>
      <c r="F2" s="42">
        <f t="shared" si="0"/>
        <v>6</v>
      </c>
      <c r="G2" s="42">
        <f t="shared" si="0"/>
        <v>7</v>
      </c>
      <c r="H2" s="42">
        <f t="shared" si="0"/>
        <v>8</v>
      </c>
      <c r="I2" s="42">
        <f t="shared" si="0"/>
        <v>9</v>
      </c>
      <c r="J2" s="42">
        <f t="shared" si="0"/>
        <v>10</v>
      </c>
      <c r="K2" s="42">
        <f t="shared" si="0"/>
        <v>11</v>
      </c>
      <c r="L2" s="42">
        <f t="shared" si="0"/>
        <v>12</v>
      </c>
      <c r="M2" s="42">
        <f t="shared" si="0"/>
        <v>13</v>
      </c>
      <c r="N2" s="42">
        <f t="shared" si="0"/>
        <v>14</v>
      </c>
      <c r="O2" s="42">
        <f t="shared" si="0"/>
        <v>15</v>
      </c>
      <c r="P2" s="42">
        <f t="shared" si="0"/>
        <v>16</v>
      </c>
      <c r="Q2" s="42">
        <f t="shared" si="0"/>
        <v>17</v>
      </c>
      <c r="R2" s="43">
        <f t="shared" si="0"/>
        <v>18</v>
      </c>
    </row>
    <row r="3" spans="1:25" ht="15.75" customHeight="1">
      <c r="A3" s="44"/>
      <c r="B3" s="44"/>
      <c r="C3" s="44" t="s">
        <v>180</v>
      </c>
      <c r="D3" s="45" t="s">
        <v>181</v>
      </c>
      <c r="E3" s="45" t="s">
        <v>182</v>
      </c>
      <c r="F3" s="45" t="s">
        <v>183</v>
      </c>
      <c r="G3" s="46" t="s">
        <v>184</v>
      </c>
      <c r="H3" s="46" t="s">
        <v>185</v>
      </c>
      <c r="I3" s="46" t="s">
        <v>186</v>
      </c>
      <c r="J3" s="46" t="s">
        <v>20</v>
      </c>
      <c r="K3" s="46" t="s">
        <v>187</v>
      </c>
      <c r="L3" s="46" t="s">
        <v>188</v>
      </c>
      <c r="M3" s="46" t="s">
        <v>189</v>
      </c>
      <c r="N3" s="46" t="s">
        <v>190</v>
      </c>
      <c r="O3" s="46" t="s">
        <v>191</v>
      </c>
      <c r="P3" s="46" t="s">
        <v>192</v>
      </c>
      <c r="Q3" s="46" t="s">
        <v>193</v>
      </c>
      <c r="R3" s="47" t="s">
        <v>194</v>
      </c>
      <c r="S3" s="48"/>
      <c r="T3" s="48"/>
      <c r="U3" s="48"/>
      <c r="V3" s="48"/>
      <c r="W3" s="48"/>
      <c r="X3" s="48"/>
      <c r="Y3" s="48"/>
    </row>
    <row r="4" spans="1:25" ht="15.75" customHeight="1">
      <c r="A4" s="31" t="s">
        <v>76</v>
      </c>
      <c r="B4" s="31" t="s">
        <v>78</v>
      </c>
      <c r="C4" s="49">
        <f>VLOOKUP($B4,'Table 2'!$A:$R,2,0)</f>
        <v>0</v>
      </c>
      <c r="D4" s="49">
        <f>VLOOKUP($B4,'Table 2'!$A:$R,3,0)</f>
        <v>0</v>
      </c>
      <c r="E4" s="49">
        <f>VLOOKUP($B4,'Table 2'!$A:$R,4,0)</f>
        <v>0</v>
      </c>
      <c r="F4" s="49">
        <f>VLOOKUP($B4,'Table 2'!$A:$R,5,0)</f>
        <v>0</v>
      </c>
      <c r="G4" s="49">
        <f>VLOOKUP($B4,'Table 2'!$A:$R,6,0)</f>
        <v>0</v>
      </c>
      <c r="H4" s="49">
        <f>VLOOKUP($B4,'Table 2'!$A:$R,7,0)</f>
        <v>0</v>
      </c>
      <c r="I4" s="49">
        <f>VLOOKUP($B4,'Table 2'!$A:$R,8,0)</f>
        <v>0</v>
      </c>
      <c r="J4" s="49">
        <f>VLOOKUP($B4,'Table 2'!$A:$R,9,0)</f>
        <v>0</v>
      </c>
      <c r="K4" s="49">
        <f>VLOOKUP($B4,'Table 2'!$A:$R,10,0)</f>
        <v>0</v>
      </c>
      <c r="L4" s="49">
        <f>VLOOKUP($B4,'Table 2'!$A:$R,11,0)</f>
        <v>0</v>
      </c>
      <c r="M4" s="49">
        <f>VLOOKUP($B4,'Table 2'!$A:$R,12,0)</f>
        <v>0</v>
      </c>
      <c r="N4" s="49">
        <f>VLOOKUP($B4,'Table 2'!$A:$R,13,0)</f>
        <v>0</v>
      </c>
      <c r="O4" s="49">
        <f>VLOOKUP($B4,'Table 2'!$A:$R,14,0)</f>
        <v>0</v>
      </c>
      <c r="P4" s="49">
        <f>VLOOKUP($B4,'Table 2'!$A:$R,15,0)</f>
        <v>0</v>
      </c>
      <c r="Q4" s="49">
        <f>VLOOKUP($B4,'Table 2'!$A:$R,16,0)</f>
        <v>0</v>
      </c>
      <c r="R4" s="47">
        <f>VLOOKUP($B4,'Table 2'!$A:$R,17,0)</f>
        <v>0</v>
      </c>
    </row>
    <row r="5" spans="1:25" ht="15.75" customHeight="1">
      <c r="A5" s="31" t="s">
        <v>81</v>
      </c>
      <c r="B5" s="31" t="s">
        <v>82</v>
      </c>
      <c r="C5" s="49">
        <f>VLOOKUP($B5,'Table 2'!$A:$R,2,0)</f>
        <v>0.34039999999999998</v>
      </c>
      <c r="D5" s="49">
        <f>VLOOKUP($B5,'Table 2'!$A:$R,3,0)</f>
        <v>1E-4</v>
      </c>
      <c r="E5" s="49">
        <f>VLOOKUP($B5,'Table 2'!$A:$R,4,0)</f>
        <v>0</v>
      </c>
      <c r="F5" s="49">
        <f>VLOOKUP($B5,'Table 2'!$A:$R,5,0)</f>
        <v>5.5999999999999999E-3</v>
      </c>
      <c r="G5" s="49">
        <f>VLOOKUP($B5,'Table 2'!$A:$R,6,0)</f>
        <v>0</v>
      </c>
      <c r="H5" s="49">
        <f>VLOOKUP($B5,'Table 2'!$A:$R,7,0)</f>
        <v>2.6800000000000001E-2</v>
      </c>
      <c r="I5" s="49">
        <f>VLOOKUP($B5,'Table 2'!$A:$R,8,0)</f>
        <v>0.30790000000000001</v>
      </c>
      <c r="J5" s="49">
        <f>VLOOKUP($B5,'Table 2'!$A:$R,9,0)</f>
        <v>0</v>
      </c>
      <c r="K5" s="49">
        <f>VLOOKUP($B5,'Table 2'!$A:$R,10,0)</f>
        <v>0.65959999999999996</v>
      </c>
      <c r="L5" s="49">
        <f>VLOOKUP($B5,'Table 2'!$A:$R,11,0)</f>
        <v>0</v>
      </c>
      <c r="M5" s="49">
        <f>VLOOKUP($B5,'Table 2'!$A:$R,12,0)</f>
        <v>0.65959999999999996</v>
      </c>
      <c r="N5" s="49">
        <f>VLOOKUP($B5,'Table 2'!$A:$R,13,0)</f>
        <v>0</v>
      </c>
      <c r="O5" s="49">
        <f>VLOOKUP($B5,'Table 2'!$A:$R,14,0)</f>
        <v>0</v>
      </c>
      <c r="P5" s="49">
        <f>VLOOKUP($B5,'Table 2'!$A:$R,15,0)</f>
        <v>0</v>
      </c>
      <c r="Q5" s="49">
        <f>VLOOKUP($B5,'Table 2'!$A:$R,16,0)</f>
        <v>1</v>
      </c>
      <c r="R5" s="47">
        <f>VLOOKUP($B5,'Table 2'!$A:$R,17,0)</f>
        <v>843.93</v>
      </c>
    </row>
    <row r="6" spans="1:25" ht="15.75" customHeight="1">
      <c r="A6" s="31" t="s">
        <v>84</v>
      </c>
      <c r="B6" s="31" t="s">
        <v>85</v>
      </c>
      <c r="C6" s="49">
        <f>VLOOKUP($B6,'Table 2'!$A:$R,2,0)</f>
        <v>0.1168</v>
      </c>
      <c r="D6" s="49">
        <f>VLOOKUP($B6,'Table 2'!$A:$R,3,0)</f>
        <v>1E-4</v>
      </c>
      <c r="E6" s="49">
        <f>VLOOKUP($B6,'Table 2'!$A:$R,4,0)</f>
        <v>2.1399999999999999E-2</v>
      </c>
      <c r="F6" s="49">
        <f>VLOOKUP($B6,'Table 2'!$A:$R,5,0)</f>
        <v>8.5300000000000001E-2</v>
      </c>
      <c r="G6" s="49">
        <f>VLOOKUP($B6,'Table 2'!$A:$R,6,0)</f>
        <v>0</v>
      </c>
      <c r="H6" s="49">
        <f>VLOOKUP($B6,'Table 2'!$A:$R,7,0)</f>
        <v>8.0000000000000002E-3</v>
      </c>
      <c r="I6" s="49">
        <f>VLOOKUP($B6,'Table 2'!$A:$R,8,0)</f>
        <v>2E-3</v>
      </c>
      <c r="J6" s="49">
        <f>VLOOKUP($B6,'Table 2'!$A:$R,9,0)</f>
        <v>0.55900000000000005</v>
      </c>
      <c r="K6" s="49">
        <f>VLOOKUP($B6,'Table 2'!$A:$R,10,0)</f>
        <v>0.32419999999999999</v>
      </c>
      <c r="L6" s="49">
        <f>VLOOKUP($B6,'Table 2'!$A:$R,11,0)</f>
        <v>1.1599999999999999E-2</v>
      </c>
      <c r="M6" s="49">
        <f>VLOOKUP($B6,'Table 2'!$A:$R,12,0)</f>
        <v>2.7400000000000001E-2</v>
      </c>
      <c r="N6" s="49">
        <f>VLOOKUP($B6,'Table 2'!$A:$R,13,0)</f>
        <v>0</v>
      </c>
      <c r="O6" s="49">
        <f>VLOOKUP($B6,'Table 2'!$A:$R,14,0)</f>
        <v>2.0000000000000001E-4</v>
      </c>
      <c r="P6" s="49">
        <f>VLOOKUP($B6,'Table 2'!$A:$R,15,0)</f>
        <v>0.28510000000000002</v>
      </c>
      <c r="Q6" s="49">
        <f>VLOOKUP($B6,'Table 2'!$A:$R,16,0)</f>
        <v>0.71230000000000004</v>
      </c>
      <c r="R6" s="47">
        <f>VLOOKUP($B6,'Table 2'!$A:$R,17,0)</f>
        <v>144.27000000000001</v>
      </c>
    </row>
    <row r="7" spans="1:25" ht="15.75" customHeight="1">
      <c r="A7" s="31" t="s">
        <v>87</v>
      </c>
      <c r="B7" s="31" t="s">
        <v>88</v>
      </c>
      <c r="C7" s="49">
        <f>VLOOKUP($B7,'Table 2'!$A:$R,2,0)</f>
        <v>0.1399</v>
      </c>
      <c r="D7" s="49">
        <f>VLOOKUP($B7,'Table 2'!$A:$R,3,0)</f>
        <v>1E-4</v>
      </c>
      <c r="E7" s="49">
        <f>VLOOKUP($B7,'Table 2'!$A:$R,4,0)</f>
        <v>4.2599999999999999E-2</v>
      </c>
      <c r="F7" s="49">
        <f>VLOOKUP($B7,'Table 2'!$A:$R,5,0)</f>
        <v>3.44E-2</v>
      </c>
      <c r="G7" s="49">
        <f>VLOOKUP($B7,'Table 2'!$A:$R,6,0)</f>
        <v>0</v>
      </c>
      <c r="H7" s="49">
        <f>VLOOKUP($B7,'Table 2'!$A:$R,7,0)</f>
        <v>2.98E-2</v>
      </c>
      <c r="I7" s="49">
        <f>VLOOKUP($B7,'Table 2'!$A:$R,8,0)</f>
        <v>3.2899999999999999E-2</v>
      </c>
      <c r="J7" s="49">
        <f>VLOOKUP($B7,'Table 2'!$A:$R,9,0)</f>
        <v>0.36649999999999999</v>
      </c>
      <c r="K7" s="49">
        <f>VLOOKUP($B7,'Table 2'!$A:$R,10,0)</f>
        <v>0.49359999999999998</v>
      </c>
      <c r="L7" s="49">
        <f>VLOOKUP($B7,'Table 2'!$A:$R,11,0)</f>
        <v>0</v>
      </c>
      <c r="M7" s="49">
        <f>VLOOKUP($B7,'Table 2'!$A:$R,12,0)</f>
        <v>0.443</v>
      </c>
      <c r="N7" s="49">
        <f>VLOOKUP($B7,'Table 2'!$A:$R,13,0)</f>
        <v>0</v>
      </c>
      <c r="O7" s="49">
        <f>VLOOKUP($B7,'Table 2'!$A:$R,14,0)</f>
        <v>8.5000000000000006E-3</v>
      </c>
      <c r="P7" s="49">
        <f>VLOOKUP($B7,'Table 2'!$A:$R,15,0)</f>
        <v>4.2099999999999999E-2</v>
      </c>
      <c r="Q7" s="49">
        <f>VLOOKUP($B7,'Table 2'!$A:$R,16,0)</f>
        <v>0.98170000000000002</v>
      </c>
      <c r="R7" s="47">
        <f>VLOOKUP($B7,'Table 2'!$A:$R,17,0)</f>
        <v>517.04999999999995</v>
      </c>
    </row>
    <row r="8" spans="1:25" ht="15.75" customHeight="1">
      <c r="A8" s="31" t="s">
        <v>90</v>
      </c>
      <c r="B8" s="31" t="s">
        <v>91</v>
      </c>
      <c r="C8" s="49">
        <f>VLOOKUP($B8,'Table 2'!$A:$R,2,0)</f>
        <v>0</v>
      </c>
      <c r="D8" s="49">
        <f>VLOOKUP($B8,'Table 2'!$A:$R,3,0)</f>
        <v>0</v>
      </c>
      <c r="E8" s="49">
        <f>VLOOKUP($B8,'Table 2'!$A:$R,4,0)</f>
        <v>0</v>
      </c>
      <c r="F8" s="49">
        <f>VLOOKUP($B8,'Table 2'!$A:$R,5,0)</f>
        <v>0</v>
      </c>
      <c r="G8" s="49">
        <f>VLOOKUP($B8,'Table 2'!$A:$R,6,0)</f>
        <v>0</v>
      </c>
      <c r="H8" s="49">
        <f>VLOOKUP($B8,'Table 2'!$A:$R,7,0)</f>
        <v>0</v>
      </c>
      <c r="I8" s="49">
        <f>VLOOKUP($B8,'Table 2'!$A:$R,8,0)</f>
        <v>0</v>
      </c>
      <c r="J8" s="49">
        <f>VLOOKUP($B8,'Table 2'!$A:$R,9,0)</f>
        <v>0</v>
      </c>
      <c r="K8" s="49">
        <f>VLOOKUP($B8,'Table 2'!$A:$R,10,0)</f>
        <v>0</v>
      </c>
      <c r="L8" s="49">
        <f>VLOOKUP($B8,'Table 2'!$A:$R,11,0)</f>
        <v>0</v>
      </c>
      <c r="M8" s="49">
        <f>VLOOKUP($B8,'Table 2'!$A:$R,12,0)</f>
        <v>0</v>
      </c>
      <c r="N8" s="49">
        <f>VLOOKUP($B8,'Table 2'!$A:$R,13,0)</f>
        <v>0</v>
      </c>
      <c r="O8" s="49">
        <f>VLOOKUP($B8,'Table 2'!$A:$R,14,0)</f>
        <v>0</v>
      </c>
      <c r="P8" s="49">
        <f>VLOOKUP($B8,'Table 2'!$A:$R,15,0)</f>
        <v>0</v>
      </c>
      <c r="Q8" s="49">
        <f>VLOOKUP($B8,'Table 2'!$A:$R,16,0)</f>
        <v>0</v>
      </c>
      <c r="R8" s="47">
        <f>VLOOKUP($B8,'Table 2'!$A:$R,17,0)</f>
        <v>0</v>
      </c>
    </row>
    <row r="9" spans="1:25" ht="15.75" customHeight="1">
      <c r="A9" s="31" t="s">
        <v>93</v>
      </c>
      <c r="B9" s="31" t="s">
        <v>94</v>
      </c>
      <c r="C9" s="49">
        <f>VLOOKUP($B9,'Table 2'!$A:$R,2,0)</f>
        <v>0.17730000000000001</v>
      </c>
      <c r="D9" s="49">
        <f>VLOOKUP($B9,'Table 2'!$A:$R,3,0)</f>
        <v>1.1999999999999999E-3</v>
      </c>
      <c r="E9" s="49">
        <f>VLOOKUP($B9,'Table 2'!$A:$R,4,0)</f>
        <v>7.7000000000000002E-3</v>
      </c>
      <c r="F9" s="49">
        <f>VLOOKUP($B9,'Table 2'!$A:$R,5,0)</f>
        <v>0.1157</v>
      </c>
      <c r="G9" s="49">
        <f>VLOOKUP($B9,'Table 2'!$A:$R,6,0)</f>
        <v>0</v>
      </c>
      <c r="H9" s="49">
        <f>VLOOKUP($B9,'Table 2'!$A:$R,7,0)</f>
        <v>5.2699999999999997E-2</v>
      </c>
      <c r="I9" s="49">
        <f>VLOOKUP($B9,'Table 2'!$A:$R,8,0)</f>
        <v>0</v>
      </c>
      <c r="J9" s="49">
        <f>VLOOKUP($B9,'Table 2'!$A:$R,9,0)</f>
        <v>0</v>
      </c>
      <c r="K9" s="49">
        <f>VLOOKUP($B9,'Table 2'!$A:$R,10,0)</f>
        <v>0.82269999999999999</v>
      </c>
      <c r="L9" s="49">
        <f>VLOOKUP($B9,'Table 2'!$A:$R,11,0)</f>
        <v>0</v>
      </c>
      <c r="M9" s="49">
        <f>VLOOKUP($B9,'Table 2'!$A:$R,12,0)</f>
        <v>0</v>
      </c>
      <c r="N9" s="49">
        <f>VLOOKUP($B9,'Table 2'!$A:$R,13,0)</f>
        <v>0</v>
      </c>
      <c r="O9" s="49">
        <f>VLOOKUP($B9,'Table 2'!$A:$R,14,0)</f>
        <v>0.82269999999999999</v>
      </c>
      <c r="P9" s="49">
        <f>VLOOKUP($B9,'Table 2'!$A:$R,15,0)</f>
        <v>0</v>
      </c>
      <c r="Q9" s="49">
        <f>VLOOKUP($B9,'Table 2'!$A:$R,16,0)</f>
        <v>1</v>
      </c>
      <c r="R9" s="47">
        <f>VLOOKUP($B9,'Table 2'!$A:$R,17,0)</f>
        <v>607.4</v>
      </c>
    </row>
    <row r="10" spans="1:25" ht="15.75" customHeight="1">
      <c r="A10" s="31" t="s">
        <v>96</v>
      </c>
      <c r="B10" s="31" t="s">
        <v>97</v>
      </c>
      <c r="C10" s="49">
        <f>VLOOKUP($B10,'Table 2'!$A:$R,2,0)</f>
        <v>5.4600000000000003E-2</v>
      </c>
      <c r="D10" s="49">
        <f>VLOOKUP($B10,'Table 2'!$A:$R,3,0)</f>
        <v>1E-4</v>
      </c>
      <c r="E10" s="49">
        <f>VLOOKUP($B10,'Table 2'!$A:$R,4,0)</f>
        <v>3.3399999999999999E-2</v>
      </c>
      <c r="F10" s="49">
        <f>VLOOKUP($B10,'Table 2'!$A:$R,5,0)</f>
        <v>1.47E-2</v>
      </c>
      <c r="G10" s="49">
        <f>VLOOKUP($B10,'Table 2'!$A:$R,6,0)</f>
        <v>0</v>
      </c>
      <c r="H10" s="49">
        <f>VLOOKUP($B10,'Table 2'!$A:$R,7,0)</f>
        <v>1E-4</v>
      </c>
      <c r="I10" s="49">
        <f>VLOOKUP($B10,'Table 2'!$A:$R,8,0)</f>
        <v>6.3E-3</v>
      </c>
      <c r="J10" s="49">
        <f>VLOOKUP($B10,'Table 2'!$A:$R,9,0)</f>
        <v>0.40949999999999998</v>
      </c>
      <c r="K10" s="49">
        <f>VLOOKUP($B10,'Table 2'!$A:$R,10,0)</f>
        <v>0.53600000000000003</v>
      </c>
      <c r="L10" s="49">
        <f>VLOOKUP($B10,'Table 2'!$A:$R,11,0)</f>
        <v>1.2999999999999999E-3</v>
      </c>
      <c r="M10" s="49">
        <f>VLOOKUP($B10,'Table 2'!$A:$R,12,0)</f>
        <v>0.47499999999999998</v>
      </c>
      <c r="N10" s="49">
        <f>VLOOKUP($B10,'Table 2'!$A:$R,13,0)</f>
        <v>0</v>
      </c>
      <c r="O10" s="49">
        <f>VLOOKUP($B10,'Table 2'!$A:$R,14,0)</f>
        <v>1.1000000000000001E-3</v>
      </c>
      <c r="P10" s="49">
        <f>VLOOKUP($B10,'Table 2'!$A:$R,15,0)</f>
        <v>5.8599999999999999E-2</v>
      </c>
      <c r="Q10" s="49">
        <f>VLOOKUP($B10,'Table 2'!$A:$R,16,0)</f>
        <v>0.91239999999999999</v>
      </c>
      <c r="R10" s="47">
        <f>VLOOKUP($B10,'Table 2'!$A:$R,17,0)</f>
        <v>697.21</v>
      </c>
    </row>
    <row r="11" spans="1:25" ht="15.75" customHeight="1">
      <c r="A11" s="31" t="s">
        <v>99</v>
      </c>
      <c r="B11" s="31" t="s">
        <v>100</v>
      </c>
      <c r="C11" s="49">
        <f>VLOOKUP($B11,'Table 2'!$A:$R,2,0)</f>
        <v>0</v>
      </c>
      <c r="D11" s="49">
        <f>VLOOKUP($B11,'Table 2'!$A:$R,3,0)</f>
        <v>0</v>
      </c>
      <c r="E11" s="49">
        <f>VLOOKUP($B11,'Table 2'!$A:$R,4,0)</f>
        <v>0</v>
      </c>
      <c r="F11" s="49">
        <f>VLOOKUP($B11,'Table 2'!$A:$R,5,0)</f>
        <v>0</v>
      </c>
      <c r="G11" s="49">
        <f>VLOOKUP($B11,'Table 2'!$A:$R,6,0)</f>
        <v>0</v>
      </c>
      <c r="H11" s="49">
        <f>VLOOKUP($B11,'Table 2'!$A:$R,7,0)</f>
        <v>0</v>
      </c>
      <c r="I11" s="49">
        <f>VLOOKUP($B11,'Table 2'!$A:$R,8,0)</f>
        <v>0</v>
      </c>
      <c r="J11" s="49">
        <f>VLOOKUP($B11,'Table 2'!$A:$R,9,0)</f>
        <v>0.11360000000000001</v>
      </c>
      <c r="K11" s="49">
        <f>VLOOKUP($B11,'Table 2'!$A:$R,10,0)</f>
        <v>0.88639999999999997</v>
      </c>
      <c r="L11" s="49">
        <f>VLOOKUP($B11,'Table 2'!$A:$R,11,0)</f>
        <v>5.3800000000000001E-2</v>
      </c>
      <c r="M11" s="49">
        <f>VLOOKUP($B11,'Table 2'!$A:$R,12,0)</f>
        <v>0.57620000000000005</v>
      </c>
      <c r="N11" s="49">
        <f>VLOOKUP($B11,'Table 2'!$A:$R,13,0)</f>
        <v>0</v>
      </c>
      <c r="O11" s="49">
        <f>VLOOKUP($B11,'Table 2'!$A:$R,14,0)</f>
        <v>1.5100000000000001E-2</v>
      </c>
      <c r="P11" s="49">
        <f>VLOOKUP($B11,'Table 2'!$A:$R,15,0)</f>
        <v>0.2414</v>
      </c>
      <c r="Q11" s="49">
        <f>VLOOKUP($B11,'Table 2'!$A:$R,16,0)</f>
        <v>0.27239999999999998</v>
      </c>
      <c r="R11" s="47">
        <f>VLOOKUP($B11,'Table 2'!$A:$R,17,0)</f>
        <v>684.03</v>
      </c>
    </row>
    <row r="12" spans="1:25" ht="15.75" customHeight="1">
      <c r="A12" s="31" t="s">
        <v>102</v>
      </c>
      <c r="B12" s="31" t="s">
        <v>103</v>
      </c>
      <c r="C12" s="49">
        <f>VLOOKUP($B12,'Table 2'!$A:$R,2,0)</f>
        <v>0.16270000000000001</v>
      </c>
      <c r="D12" s="49">
        <f>VLOOKUP($B12,'Table 2'!$A:$R,3,0)</f>
        <v>0</v>
      </c>
      <c r="E12" s="49">
        <f>VLOOKUP($B12,'Table 2'!$A:$R,4,0)</f>
        <v>6.7000000000000002E-3</v>
      </c>
      <c r="F12" s="49">
        <f>VLOOKUP($B12,'Table 2'!$A:$R,5,0)</f>
        <v>3.7999999999999999E-2</v>
      </c>
      <c r="G12" s="49">
        <f>VLOOKUP($B12,'Table 2'!$A:$R,6,0)</f>
        <v>0</v>
      </c>
      <c r="H12" s="49">
        <f>VLOOKUP($B12,'Table 2'!$A:$R,7,0)</f>
        <v>9.3200000000000005E-2</v>
      </c>
      <c r="I12" s="49">
        <f>VLOOKUP($B12,'Table 2'!$A:$R,8,0)</f>
        <v>2.4799999999999999E-2</v>
      </c>
      <c r="J12" s="49">
        <f>VLOOKUP($B12,'Table 2'!$A:$R,9,0)</f>
        <v>9.4399999999999998E-2</v>
      </c>
      <c r="K12" s="49">
        <f>VLOOKUP($B12,'Table 2'!$A:$R,10,0)</f>
        <v>0.7429</v>
      </c>
      <c r="L12" s="49">
        <f>VLOOKUP($B12,'Table 2'!$A:$R,11,0)</f>
        <v>5.6899999999999999E-2</v>
      </c>
      <c r="M12" s="49">
        <f>VLOOKUP($B12,'Table 2'!$A:$R,12,0)</f>
        <v>0.44450000000000001</v>
      </c>
      <c r="N12" s="49">
        <f>VLOOKUP($B12,'Table 2'!$A:$R,13,0)</f>
        <v>5.0000000000000001E-4</v>
      </c>
      <c r="O12" s="49">
        <f>VLOOKUP($B12,'Table 2'!$A:$R,14,0)</f>
        <v>1.84E-2</v>
      </c>
      <c r="P12" s="49">
        <f>VLOOKUP($B12,'Table 2'!$A:$R,15,0)</f>
        <v>0.22259999999999999</v>
      </c>
      <c r="Q12" s="49">
        <f>VLOOKUP($B12,'Table 2'!$A:$R,16,0)</f>
        <v>0.59519999999999995</v>
      </c>
      <c r="R12" s="47">
        <f>VLOOKUP($B12,'Table 2'!$A:$R,17,0)</f>
        <v>557.4</v>
      </c>
    </row>
    <row r="13" spans="1:25" ht="15.75" customHeight="1">
      <c r="A13" s="31" t="s">
        <v>105</v>
      </c>
      <c r="B13" s="31" t="s">
        <v>106</v>
      </c>
      <c r="C13" s="49">
        <f>VLOOKUP($B13,'Table 2'!$A:$R,2,0)</f>
        <v>7.22E-2</v>
      </c>
      <c r="D13" s="49">
        <f>VLOOKUP($B13,'Table 2'!$A:$R,3,0)</f>
        <v>0</v>
      </c>
      <c r="E13" s="49">
        <f>VLOOKUP($B13,'Table 2'!$A:$R,4,0)</f>
        <v>7.1000000000000004E-3</v>
      </c>
      <c r="F13" s="49">
        <f>VLOOKUP($B13,'Table 2'!$A:$R,5,0)</f>
        <v>4.07E-2</v>
      </c>
      <c r="G13" s="49">
        <f>VLOOKUP($B13,'Table 2'!$A:$R,6,0)</f>
        <v>0</v>
      </c>
      <c r="H13" s="49">
        <f>VLOOKUP($B13,'Table 2'!$A:$R,7,0)</f>
        <v>1.0800000000000001E-2</v>
      </c>
      <c r="I13" s="49">
        <f>VLOOKUP($B13,'Table 2'!$A:$R,8,0)</f>
        <v>1.35E-2</v>
      </c>
      <c r="J13" s="49">
        <f>VLOOKUP($B13,'Table 2'!$A:$R,9,0)</f>
        <v>9.6699999999999994E-2</v>
      </c>
      <c r="K13" s="49">
        <f>VLOOKUP($B13,'Table 2'!$A:$R,10,0)</f>
        <v>0.83109999999999995</v>
      </c>
      <c r="L13" s="49">
        <f>VLOOKUP($B13,'Table 2'!$A:$R,11,0)</f>
        <v>0.42709999999999998</v>
      </c>
      <c r="M13" s="49">
        <f>VLOOKUP($B13,'Table 2'!$A:$R,12,0)</f>
        <v>0.21609999999999999</v>
      </c>
      <c r="N13" s="49">
        <f>VLOOKUP($B13,'Table 2'!$A:$R,13,0)</f>
        <v>1.8E-3</v>
      </c>
      <c r="O13" s="49">
        <f>VLOOKUP($B13,'Table 2'!$A:$R,14,0)</f>
        <v>9.2999999999999992E-3</v>
      </c>
      <c r="P13" s="49">
        <f>VLOOKUP($B13,'Table 2'!$A:$R,15,0)</f>
        <v>0.1769</v>
      </c>
      <c r="Q13" s="49">
        <f>VLOOKUP($B13,'Table 2'!$A:$R,16,0)</f>
        <v>0.84099999999999997</v>
      </c>
      <c r="R13" s="47">
        <f>VLOOKUP($B13,'Table 2'!$A:$R,17,0)</f>
        <v>715.18</v>
      </c>
    </row>
    <row r="14" spans="1:25" ht="15.75" customHeight="1">
      <c r="A14" s="31" t="s">
        <v>108</v>
      </c>
      <c r="B14" s="31" t="s">
        <v>109</v>
      </c>
      <c r="C14" s="49">
        <f>VLOOKUP($B14,'Table 2'!$A:$R,2,0)</f>
        <v>3.0599999999999999E-2</v>
      </c>
      <c r="D14" s="49">
        <f>VLOOKUP($B14,'Table 2'!$A:$R,3,0)</f>
        <v>0</v>
      </c>
      <c r="E14" s="49">
        <f>VLOOKUP($B14,'Table 2'!$A:$R,4,0)</f>
        <v>0</v>
      </c>
      <c r="F14" s="49">
        <f>VLOOKUP($B14,'Table 2'!$A:$R,5,0)</f>
        <v>1.4200000000000001E-2</v>
      </c>
      <c r="G14" s="49">
        <f>VLOOKUP($B14,'Table 2'!$A:$R,6,0)</f>
        <v>0</v>
      </c>
      <c r="H14" s="49">
        <f>VLOOKUP($B14,'Table 2'!$A:$R,7,0)</f>
        <v>1.6400000000000001E-2</v>
      </c>
      <c r="I14" s="49">
        <f>VLOOKUP($B14,'Table 2'!$A:$R,8,0)</f>
        <v>0</v>
      </c>
      <c r="J14" s="49">
        <f>VLOOKUP($B14,'Table 2'!$A:$R,9,0)</f>
        <v>0.34799999999999998</v>
      </c>
      <c r="K14" s="49">
        <f>VLOOKUP($B14,'Table 2'!$A:$R,10,0)</f>
        <v>0.62139999999999995</v>
      </c>
      <c r="L14" s="49">
        <f>VLOOKUP($B14,'Table 2'!$A:$R,11,0)</f>
        <v>0</v>
      </c>
      <c r="M14" s="49">
        <f>VLOOKUP($B14,'Table 2'!$A:$R,12,0)</f>
        <v>4.8300000000000003E-2</v>
      </c>
      <c r="N14" s="49">
        <f>VLOOKUP($B14,'Table 2'!$A:$R,13,0)</f>
        <v>0</v>
      </c>
      <c r="O14" s="49">
        <f>VLOOKUP($B14,'Table 2'!$A:$R,14,0)</f>
        <v>1.8800000000000001E-2</v>
      </c>
      <c r="P14" s="49">
        <f>VLOOKUP($B14,'Table 2'!$A:$R,15,0)</f>
        <v>0.55430000000000001</v>
      </c>
      <c r="Q14" s="49">
        <f>VLOOKUP($B14,'Table 2'!$A:$R,16,0)</f>
        <v>0.62150000000000005</v>
      </c>
      <c r="R14" s="47">
        <f>VLOOKUP($B14,'Table 2'!$A:$R,17,0)</f>
        <v>275.11</v>
      </c>
    </row>
    <row r="15" spans="1:25" ht="15.75" customHeight="1">
      <c r="A15" s="31" t="s">
        <v>111</v>
      </c>
      <c r="B15" s="31" t="s">
        <v>112</v>
      </c>
      <c r="C15" s="49">
        <f>VLOOKUP($B15,'Table 2'!$A:$R,2,0)</f>
        <v>0.1169</v>
      </c>
      <c r="D15" s="49">
        <f>VLOOKUP($B15,'Table 2'!$A:$R,3,0)</f>
        <v>0</v>
      </c>
      <c r="E15" s="49">
        <f>VLOOKUP($B15,'Table 2'!$A:$R,4,0)</f>
        <v>4.4200000000000003E-2</v>
      </c>
      <c r="F15" s="49">
        <f>VLOOKUP($B15,'Table 2'!$A:$R,5,0)</f>
        <v>3.3500000000000002E-2</v>
      </c>
      <c r="G15" s="49">
        <f>VLOOKUP($B15,'Table 2'!$A:$R,6,0)</f>
        <v>0</v>
      </c>
      <c r="H15" s="49">
        <f>VLOOKUP($B15,'Table 2'!$A:$R,7,0)</f>
        <v>9.7000000000000003E-3</v>
      </c>
      <c r="I15" s="49">
        <f>VLOOKUP($B15,'Table 2'!$A:$R,8,0)</f>
        <v>2.9600000000000001E-2</v>
      </c>
      <c r="J15" s="49">
        <f>VLOOKUP($B15,'Table 2'!$A:$R,9,0)</f>
        <v>0.18190000000000001</v>
      </c>
      <c r="K15" s="49">
        <f>VLOOKUP($B15,'Table 2'!$A:$R,10,0)</f>
        <v>0.70109999999999995</v>
      </c>
      <c r="L15" s="49">
        <f>VLOOKUP($B15,'Table 2'!$A:$R,11,0)</f>
        <v>4.2599999999999999E-2</v>
      </c>
      <c r="M15" s="49">
        <f>VLOOKUP($B15,'Table 2'!$A:$R,12,0)</f>
        <v>0.38919999999999999</v>
      </c>
      <c r="N15" s="49">
        <f>VLOOKUP($B15,'Table 2'!$A:$R,13,0)</f>
        <v>5.9999999999999995E-4</v>
      </c>
      <c r="O15" s="49">
        <f>VLOOKUP($B15,'Table 2'!$A:$R,14,0)</f>
        <v>1.3899999999999999E-2</v>
      </c>
      <c r="P15" s="49">
        <f>VLOOKUP($B15,'Table 2'!$A:$R,15,0)</f>
        <v>0.25480000000000003</v>
      </c>
      <c r="Q15" s="49">
        <f>VLOOKUP($B15,'Table 2'!$A:$R,16,0)</f>
        <v>0.50690000000000002</v>
      </c>
      <c r="R15" s="47">
        <f>VLOOKUP($B15,'Table 2'!$A:$R,17,0)</f>
        <v>520.77</v>
      </c>
    </row>
    <row r="16" spans="1:25" ht="15.75" customHeight="1">
      <c r="A16" s="31" t="s">
        <v>114</v>
      </c>
      <c r="B16" s="31" t="s">
        <v>115</v>
      </c>
      <c r="C16" s="49">
        <f>VLOOKUP($B16,'Table 2'!$A:$R,2,0)</f>
        <v>5.5800000000000002E-2</v>
      </c>
      <c r="D16" s="49">
        <f>VLOOKUP($B16,'Table 2'!$A:$R,3,0)</f>
        <v>0</v>
      </c>
      <c r="E16" s="49">
        <f>VLOOKUP($B16,'Table 2'!$A:$R,4,0)</f>
        <v>1.15E-2</v>
      </c>
      <c r="F16" s="49">
        <f>VLOOKUP($B16,'Table 2'!$A:$R,5,0)</f>
        <v>2.6599999999999999E-2</v>
      </c>
      <c r="G16" s="49">
        <f>VLOOKUP($B16,'Table 2'!$A:$R,6,0)</f>
        <v>2.0000000000000001E-4</v>
      </c>
      <c r="H16" s="49">
        <f>VLOOKUP($B16,'Table 2'!$A:$R,7,0)</f>
        <v>1.44E-2</v>
      </c>
      <c r="I16" s="49">
        <f>VLOOKUP($B16,'Table 2'!$A:$R,8,0)</f>
        <v>3.2000000000000002E-3</v>
      </c>
      <c r="J16" s="49">
        <f>VLOOKUP($B16,'Table 2'!$A:$R,9,0)</f>
        <v>0.72860000000000003</v>
      </c>
      <c r="K16" s="49">
        <f>VLOOKUP($B16,'Table 2'!$A:$R,10,0)</f>
        <v>0.21560000000000001</v>
      </c>
      <c r="L16" s="49">
        <f>VLOOKUP($B16,'Table 2'!$A:$R,11,0)</f>
        <v>4.4000000000000003E-3</v>
      </c>
      <c r="M16" s="49">
        <f>VLOOKUP($B16,'Table 2'!$A:$R,12,0)</f>
        <v>5.3999999999999999E-2</v>
      </c>
      <c r="N16" s="49">
        <f>VLOOKUP($B16,'Table 2'!$A:$R,13,0)</f>
        <v>1E-4</v>
      </c>
      <c r="O16" s="49">
        <f>VLOOKUP($B16,'Table 2'!$A:$R,14,0)</f>
        <v>7.6E-3</v>
      </c>
      <c r="P16" s="49">
        <f>VLOOKUP($B16,'Table 2'!$A:$R,15,0)</f>
        <v>0.14940000000000001</v>
      </c>
      <c r="Q16" s="49">
        <f>VLOOKUP($B16,'Table 2'!$A:$R,16,0)</f>
        <v>0.85829999999999995</v>
      </c>
      <c r="R16" s="47">
        <f>VLOOKUP($B16,'Table 2'!$A:$R,17,0)</f>
        <v>124.96</v>
      </c>
    </row>
    <row r="17" spans="1:18" ht="15.75" customHeight="1">
      <c r="A17" s="31" t="s">
        <v>117</v>
      </c>
      <c r="B17" s="31" t="s">
        <v>118</v>
      </c>
      <c r="C17" s="49">
        <f>VLOOKUP($B17,'Table 2'!$A:$R,2,0)</f>
        <v>3.8699999999999998E-2</v>
      </c>
      <c r="D17" s="49">
        <f>VLOOKUP($B17,'Table 2'!$A:$R,3,0)</f>
        <v>0</v>
      </c>
      <c r="E17" s="49">
        <f>VLOOKUP($B17,'Table 2'!$A:$R,4,0)</f>
        <v>6.7999999999999996E-3</v>
      </c>
      <c r="F17" s="49">
        <f>VLOOKUP($B17,'Table 2'!$A:$R,5,0)</f>
        <v>2.8000000000000001E-2</v>
      </c>
      <c r="G17" s="49">
        <f>VLOOKUP($B17,'Table 2'!$A:$R,6,0)</f>
        <v>0</v>
      </c>
      <c r="H17" s="49">
        <f>VLOOKUP($B17,'Table 2'!$A:$R,7,0)</f>
        <v>3.8999999999999998E-3</v>
      </c>
      <c r="I17" s="49">
        <f>VLOOKUP($B17,'Table 2'!$A:$R,8,0)</f>
        <v>0</v>
      </c>
      <c r="J17" s="49">
        <f>VLOOKUP($B17,'Table 2'!$A:$R,9,0)</f>
        <v>0.23019999999999999</v>
      </c>
      <c r="K17" s="49">
        <f>VLOOKUP($B17,'Table 2'!$A:$R,10,0)</f>
        <v>0.73109999999999997</v>
      </c>
      <c r="L17" s="49">
        <f>VLOOKUP($B17,'Table 2'!$A:$R,11,0)</f>
        <v>4.1500000000000002E-2</v>
      </c>
      <c r="M17" s="49">
        <f>VLOOKUP($B17,'Table 2'!$A:$R,12,0)</f>
        <v>2.7099999999999999E-2</v>
      </c>
      <c r="N17" s="49">
        <f>VLOOKUP($B17,'Table 2'!$A:$R,13,0)</f>
        <v>0</v>
      </c>
      <c r="O17" s="49">
        <f>VLOOKUP($B17,'Table 2'!$A:$R,14,0)</f>
        <v>1.01E-2</v>
      </c>
      <c r="P17" s="49">
        <f>VLOOKUP($B17,'Table 2'!$A:$R,15,0)</f>
        <v>0.65239999999999998</v>
      </c>
      <c r="Q17" s="49">
        <f>VLOOKUP($B17,'Table 2'!$A:$R,16,0)</f>
        <v>0.51439999999999997</v>
      </c>
      <c r="R17" s="47">
        <f>VLOOKUP($B17,'Table 2'!$A:$R,17,0)</f>
        <v>365.15</v>
      </c>
    </row>
    <row r="18" spans="1:18" ht="15.75" customHeight="1">
      <c r="A18" s="31" t="s">
        <v>120</v>
      </c>
      <c r="B18" s="31" t="s">
        <v>121</v>
      </c>
      <c r="C18" s="49">
        <f>VLOOKUP($B18,'Table 2'!$A:$R,2,0)</f>
        <v>0.18720000000000001</v>
      </c>
      <c r="D18" s="49">
        <f>VLOOKUP($B18,'Table 2'!$A:$R,3,0)</f>
        <v>0</v>
      </c>
      <c r="E18" s="49">
        <f>VLOOKUP($B18,'Table 2'!$A:$R,4,0)</f>
        <v>7.1000000000000004E-3</v>
      </c>
      <c r="F18" s="49">
        <f>VLOOKUP($B18,'Table 2'!$A:$R,5,0)</f>
        <v>9.6299999999999997E-2</v>
      </c>
      <c r="G18" s="49">
        <f>VLOOKUP($B18,'Table 2'!$A:$R,6,0)</f>
        <v>2.2000000000000001E-3</v>
      </c>
      <c r="H18" s="49">
        <f>VLOOKUP($B18,'Table 2'!$A:$R,7,0)</f>
        <v>4.9299999999999997E-2</v>
      </c>
      <c r="I18" s="49">
        <f>VLOOKUP($B18,'Table 2'!$A:$R,8,0)</f>
        <v>3.2399999999999998E-2</v>
      </c>
      <c r="J18" s="49">
        <f>VLOOKUP($B18,'Table 2'!$A:$R,9,0)</f>
        <v>1.0800000000000001E-2</v>
      </c>
      <c r="K18" s="49">
        <f>VLOOKUP($B18,'Table 2'!$A:$R,10,0)</f>
        <v>0.80210000000000004</v>
      </c>
      <c r="L18" s="49">
        <f>VLOOKUP($B18,'Table 2'!$A:$R,11,0)</f>
        <v>8.0999999999999996E-3</v>
      </c>
      <c r="M18" s="49">
        <f>VLOOKUP($B18,'Table 2'!$A:$R,12,0)</f>
        <v>5.57E-2</v>
      </c>
      <c r="N18" s="49">
        <f>VLOOKUP($B18,'Table 2'!$A:$R,13,0)</f>
        <v>0.14130000000000001</v>
      </c>
      <c r="O18" s="49">
        <f>VLOOKUP($B18,'Table 2'!$A:$R,14,0)</f>
        <v>0.10249999999999999</v>
      </c>
      <c r="P18" s="49">
        <f>VLOOKUP($B18,'Table 2'!$A:$R,15,0)</f>
        <v>0.4945</v>
      </c>
      <c r="Q18" s="49">
        <f>VLOOKUP($B18,'Table 2'!$A:$R,16,0)</f>
        <v>0.72099999999999997</v>
      </c>
      <c r="R18" s="47">
        <f>VLOOKUP($B18,'Table 2'!$A:$R,17,0)</f>
        <v>531.38</v>
      </c>
    </row>
    <row r="19" spans="1:18" ht="13">
      <c r="A19" s="31" t="s">
        <v>123</v>
      </c>
      <c r="B19" s="31" t="s">
        <v>124</v>
      </c>
      <c r="C19" s="49">
        <f>VLOOKUP($B19,'Table 2'!$A:$R,2,0)</f>
        <v>0.14560000000000001</v>
      </c>
      <c r="D19" s="49">
        <f>VLOOKUP($B19,'Table 2'!$A:$R,3,0)</f>
        <v>1.2999999999999999E-3</v>
      </c>
      <c r="E19" s="49">
        <f>VLOOKUP($B19,'Table 2'!$A:$R,4,0)</f>
        <v>2.3699999999999999E-2</v>
      </c>
      <c r="F19" s="49">
        <f>VLOOKUP($B19,'Table 2'!$A:$R,5,0)</f>
        <v>2.4500000000000001E-2</v>
      </c>
      <c r="G19" s="49">
        <f>VLOOKUP($B19,'Table 2'!$A:$R,6,0)</f>
        <v>2.2000000000000001E-3</v>
      </c>
      <c r="H19" s="49">
        <f>VLOOKUP($B19,'Table 2'!$A:$R,7,0)</f>
        <v>5.3499999999999999E-2</v>
      </c>
      <c r="I19" s="49">
        <f>VLOOKUP($B19,'Table 2'!$A:$R,8,0)</f>
        <v>4.0300000000000002E-2</v>
      </c>
      <c r="J19" s="49">
        <f>VLOOKUP($B19,'Table 2'!$A:$R,9,0)</f>
        <v>8.6300000000000002E-2</v>
      </c>
      <c r="K19" s="49">
        <f>VLOOKUP($B19,'Table 2'!$A:$R,10,0)</f>
        <v>0.7681</v>
      </c>
      <c r="L19" s="49">
        <f>VLOOKUP($B19,'Table 2'!$A:$R,11,0)</f>
        <v>1.78E-2</v>
      </c>
      <c r="M19" s="49">
        <f>VLOOKUP($B19,'Table 2'!$A:$R,12,0)</f>
        <v>0.31059999999999999</v>
      </c>
      <c r="N19" s="49">
        <f>VLOOKUP($B19,'Table 2'!$A:$R,13,0)</f>
        <v>5.0000000000000001E-4</v>
      </c>
      <c r="O19" s="49">
        <f>VLOOKUP($B19,'Table 2'!$A:$R,14,0)</f>
        <v>1.5100000000000001E-2</v>
      </c>
      <c r="P19" s="49">
        <f>VLOOKUP($B19,'Table 2'!$A:$R,15,0)</f>
        <v>0.42420000000000002</v>
      </c>
      <c r="Q19" s="49">
        <f>VLOOKUP($B19,'Table 2'!$A:$R,16,0)</f>
        <v>0.74319999999999997</v>
      </c>
      <c r="R19" s="47">
        <f>VLOOKUP($B19,'Table 2'!$A:$R,17,0)</f>
        <v>515.05999999999995</v>
      </c>
    </row>
    <row r="20" spans="1:18" ht="13">
      <c r="A20" s="31" t="s">
        <v>126</v>
      </c>
      <c r="B20" s="31" t="s">
        <v>127</v>
      </c>
      <c r="C20" s="49">
        <f>VLOOKUP($B20,'Table 2'!$A:$R,2,0)</f>
        <v>0.10879999999999999</v>
      </c>
      <c r="D20" s="49">
        <f>VLOOKUP($B20,'Table 2'!$A:$R,3,0)</f>
        <v>0</v>
      </c>
      <c r="E20" s="49">
        <f>VLOOKUP($B20,'Table 2'!$A:$R,4,0)</f>
        <v>4.1599999999999998E-2</v>
      </c>
      <c r="F20" s="49">
        <f>VLOOKUP($B20,'Table 2'!$A:$R,5,0)</f>
        <v>5.2499999999999998E-2</v>
      </c>
      <c r="G20" s="49">
        <f>VLOOKUP($B20,'Table 2'!$A:$R,6,0)</f>
        <v>0</v>
      </c>
      <c r="H20" s="49">
        <f>VLOOKUP($B20,'Table 2'!$A:$R,7,0)</f>
        <v>6.3E-3</v>
      </c>
      <c r="I20" s="49">
        <f>VLOOKUP($B20,'Table 2'!$A:$R,8,0)</f>
        <v>8.5000000000000006E-3</v>
      </c>
      <c r="J20" s="49">
        <f>VLOOKUP($B20,'Table 2'!$A:$R,9,0)</f>
        <v>0.43740000000000001</v>
      </c>
      <c r="K20" s="49">
        <f>VLOOKUP($B20,'Table 2'!$A:$R,10,0)</f>
        <v>0.45379999999999998</v>
      </c>
      <c r="L20" s="49">
        <f>VLOOKUP($B20,'Table 2'!$A:$R,11,0)</f>
        <v>3.4799999999999998E-2</v>
      </c>
      <c r="M20" s="49">
        <f>VLOOKUP($B20,'Table 2'!$A:$R,12,0)</f>
        <v>8.1900000000000001E-2</v>
      </c>
      <c r="N20" s="49">
        <f>VLOOKUP($B20,'Table 2'!$A:$R,13,0)</f>
        <v>6.5000000000000002E-2</v>
      </c>
      <c r="O20" s="49">
        <f>VLOOKUP($B20,'Table 2'!$A:$R,14,0)</f>
        <v>4.5999999999999999E-3</v>
      </c>
      <c r="P20" s="49">
        <f>VLOOKUP($B20,'Table 2'!$A:$R,15,0)</f>
        <v>0.26750000000000002</v>
      </c>
      <c r="Q20" s="49">
        <f>VLOOKUP($B20,'Table 2'!$A:$R,16,0)</f>
        <v>0.91620000000000001</v>
      </c>
      <c r="R20" s="47">
        <f>VLOOKUP($B20,'Table 2'!$A:$R,17,0)</f>
        <v>319.95999999999998</v>
      </c>
    </row>
    <row r="21" spans="1:18" ht="13">
      <c r="A21" s="31" t="s">
        <v>129</v>
      </c>
      <c r="B21" s="31" t="s">
        <v>130</v>
      </c>
      <c r="C21" s="49">
        <f>VLOOKUP($B21,'Table 2'!$A:$R,2,0)</f>
        <v>0.17169999999999999</v>
      </c>
      <c r="D21" s="49">
        <f>VLOOKUP($B21,'Table 2'!$A:$R,3,0)</f>
        <v>0</v>
      </c>
      <c r="E21" s="49">
        <f>VLOOKUP($B21,'Table 2'!$A:$R,4,0)</f>
        <v>1.7399999999999999E-2</v>
      </c>
      <c r="F21" s="49">
        <f>VLOOKUP($B21,'Table 2'!$A:$R,5,0)</f>
        <v>4.0000000000000002E-4</v>
      </c>
      <c r="G21" s="49">
        <f>VLOOKUP($B21,'Table 2'!$A:$R,6,0)</f>
        <v>0</v>
      </c>
      <c r="H21" s="49">
        <f>VLOOKUP($B21,'Table 2'!$A:$R,7,0)</f>
        <v>0.15379999999999999</v>
      </c>
      <c r="I21" s="49">
        <f>VLOOKUP($B21,'Table 2'!$A:$R,8,0)</f>
        <v>0</v>
      </c>
      <c r="J21" s="49">
        <f>VLOOKUP($B21,'Table 2'!$A:$R,9,0)</f>
        <v>0</v>
      </c>
      <c r="K21" s="49">
        <f>VLOOKUP($B21,'Table 2'!$A:$R,10,0)</f>
        <v>0.82830000000000004</v>
      </c>
      <c r="L21" s="49">
        <f>VLOOKUP($B21,'Table 2'!$A:$R,11,0)</f>
        <v>1.5699999999999999E-2</v>
      </c>
      <c r="M21" s="49">
        <f>VLOOKUP($B21,'Table 2'!$A:$R,12,0)</f>
        <v>0.2094</v>
      </c>
      <c r="N21" s="49">
        <f>VLOOKUP($B21,'Table 2'!$A:$R,13,0)</f>
        <v>1.7500000000000002E-2</v>
      </c>
      <c r="O21" s="49">
        <f>VLOOKUP($B21,'Table 2'!$A:$R,14,0)</f>
        <v>2.58E-2</v>
      </c>
      <c r="P21" s="49">
        <f>VLOOKUP($B21,'Table 2'!$A:$R,15,0)</f>
        <v>0.55979999999999996</v>
      </c>
      <c r="Q21" s="49">
        <f>VLOOKUP($B21,'Table 2'!$A:$R,16,0)</f>
        <v>0</v>
      </c>
      <c r="R21" s="47">
        <f>VLOOKUP($B21,'Table 2'!$A:$R,17,0)</f>
        <v>474.84</v>
      </c>
    </row>
    <row r="22" spans="1:18" ht="13">
      <c r="A22" s="31" t="s">
        <v>132</v>
      </c>
      <c r="B22" s="31" t="s">
        <v>133</v>
      </c>
      <c r="C22" s="49">
        <f>VLOOKUP($B22,'Table 2'!$A:$R,2,0)</f>
        <v>9.2200000000000004E-2</v>
      </c>
      <c r="D22" s="49">
        <f>VLOOKUP($B22,'Table 2'!$A:$R,3,0)</f>
        <v>0</v>
      </c>
      <c r="E22" s="49">
        <f>VLOOKUP($B22,'Table 2'!$A:$R,4,0)</f>
        <v>1.21E-2</v>
      </c>
      <c r="F22" s="49">
        <f>VLOOKUP($B22,'Table 2'!$A:$R,5,0)</f>
        <v>4.1799999999999997E-2</v>
      </c>
      <c r="G22" s="49">
        <f>VLOOKUP($B22,'Table 2'!$A:$R,6,0)</f>
        <v>0</v>
      </c>
      <c r="H22" s="49">
        <f>VLOOKUP($B22,'Table 2'!$A:$R,7,0)</f>
        <v>1.54E-2</v>
      </c>
      <c r="I22" s="49">
        <f>VLOOKUP($B22,'Table 2'!$A:$R,8,0)</f>
        <v>2.2800000000000001E-2</v>
      </c>
      <c r="J22" s="49">
        <f>VLOOKUP($B22,'Table 2'!$A:$R,9,0)</f>
        <v>0.17019999999999999</v>
      </c>
      <c r="K22" s="49">
        <f>VLOOKUP($B22,'Table 2'!$A:$R,10,0)</f>
        <v>0.73770000000000002</v>
      </c>
      <c r="L22" s="49">
        <f>VLOOKUP($B22,'Table 2'!$A:$R,11,0)</f>
        <v>3.5000000000000003E-2</v>
      </c>
      <c r="M22" s="49">
        <f>VLOOKUP($B22,'Table 2'!$A:$R,12,0)</f>
        <v>0.38030000000000003</v>
      </c>
      <c r="N22" s="49">
        <f>VLOOKUP($B22,'Table 2'!$A:$R,13,0)</f>
        <v>1E-3</v>
      </c>
      <c r="O22" s="49">
        <f>VLOOKUP($B22,'Table 2'!$A:$R,14,0)</f>
        <v>1.6500000000000001E-2</v>
      </c>
      <c r="P22" s="49">
        <f>VLOOKUP($B22,'Table 2'!$A:$R,15,0)</f>
        <v>0.3049</v>
      </c>
      <c r="Q22" s="49">
        <f>VLOOKUP($B22,'Table 2'!$A:$R,16,0)</f>
        <v>0.8135</v>
      </c>
      <c r="R22" s="47">
        <f>VLOOKUP($B22,'Table 2'!$A:$R,17,0)</f>
        <v>531.29</v>
      </c>
    </row>
    <row r="23" spans="1:18" ht="13">
      <c r="A23" s="31" t="s">
        <v>135</v>
      </c>
      <c r="B23" s="31" t="s">
        <v>136</v>
      </c>
      <c r="C23" s="49">
        <f>VLOOKUP($B23,'Table 2'!$A:$R,2,0)</f>
        <v>9.0399999999999994E-2</v>
      </c>
      <c r="D23" s="49">
        <f>VLOOKUP($B23,'Table 2'!$A:$R,3,0)</f>
        <v>0</v>
      </c>
      <c r="E23" s="49">
        <f>VLOOKUP($B23,'Table 2'!$A:$R,4,0)</f>
        <v>1.6799999999999999E-2</v>
      </c>
      <c r="F23" s="49">
        <f>VLOOKUP($B23,'Table 2'!$A:$R,5,0)</f>
        <v>5.9700000000000003E-2</v>
      </c>
      <c r="G23" s="49">
        <f>VLOOKUP($B23,'Table 2'!$A:$R,6,0)</f>
        <v>0</v>
      </c>
      <c r="H23" s="49">
        <f>VLOOKUP($B23,'Table 2'!$A:$R,7,0)</f>
        <v>8.3999999999999995E-3</v>
      </c>
      <c r="I23" s="49">
        <f>VLOOKUP($B23,'Table 2'!$A:$R,8,0)</f>
        <v>5.4000000000000003E-3</v>
      </c>
      <c r="J23" s="49">
        <f>VLOOKUP($B23,'Table 2'!$A:$R,9,0)</f>
        <v>2.6200000000000001E-2</v>
      </c>
      <c r="K23" s="49">
        <f>VLOOKUP($B23,'Table 2'!$A:$R,10,0)</f>
        <v>0.88339999999999996</v>
      </c>
      <c r="L23" s="49">
        <f>VLOOKUP($B23,'Table 2'!$A:$R,11,0)</f>
        <v>2.7300000000000001E-2</v>
      </c>
      <c r="M23" s="49">
        <f>VLOOKUP($B23,'Table 2'!$A:$R,12,0)</f>
        <v>0.122</v>
      </c>
      <c r="N23" s="49">
        <f>VLOOKUP($B23,'Table 2'!$A:$R,13,0)</f>
        <v>2.0000000000000001E-4</v>
      </c>
      <c r="O23" s="49">
        <f>VLOOKUP($B23,'Table 2'!$A:$R,14,0)</f>
        <v>4.4699999999999997E-2</v>
      </c>
      <c r="P23" s="49">
        <f>VLOOKUP($B23,'Table 2'!$A:$R,15,0)</f>
        <v>0.68920000000000003</v>
      </c>
      <c r="Q23" s="49">
        <f>VLOOKUP($B23,'Table 2'!$A:$R,16,0)</f>
        <v>0.7248</v>
      </c>
      <c r="R23" s="47">
        <f>VLOOKUP($B23,'Table 2'!$A:$R,17,0)</f>
        <v>457.15</v>
      </c>
    </row>
    <row r="24" spans="1:18" ht="13">
      <c r="A24" s="31" t="s">
        <v>138</v>
      </c>
      <c r="B24" s="31" t="s">
        <v>139</v>
      </c>
      <c r="C24" s="49">
        <f>VLOOKUP($B24,'Table 2'!$A:$R,2,0)</f>
        <v>0.2235</v>
      </c>
      <c r="D24" s="49">
        <f>VLOOKUP($B24,'Table 2'!$A:$R,3,0)</f>
        <v>3.7000000000000002E-3</v>
      </c>
      <c r="E24" s="49">
        <f>VLOOKUP($B24,'Table 2'!$A:$R,4,0)</f>
        <v>5.8999999999999999E-3</v>
      </c>
      <c r="F24" s="49">
        <f>VLOOKUP($B24,'Table 2'!$A:$R,5,0)</f>
        <v>2.3099999999999999E-2</v>
      </c>
      <c r="G24" s="49">
        <f>VLOOKUP($B24,'Table 2'!$A:$R,6,0)</f>
        <v>0</v>
      </c>
      <c r="H24" s="49">
        <f>VLOOKUP($B24,'Table 2'!$A:$R,7,0)</f>
        <v>0.1593</v>
      </c>
      <c r="I24" s="49">
        <f>VLOOKUP($B24,'Table 2'!$A:$R,8,0)</f>
        <v>3.1399999999999997E-2</v>
      </c>
      <c r="J24" s="49">
        <f>VLOOKUP($B24,'Table 2'!$A:$R,9,0)</f>
        <v>8.8599999999999998E-2</v>
      </c>
      <c r="K24" s="49">
        <f>VLOOKUP($B24,'Table 2'!$A:$R,10,0)</f>
        <v>0.68799999999999994</v>
      </c>
      <c r="L24" s="49">
        <f>VLOOKUP($B24,'Table 2'!$A:$R,11,0)</f>
        <v>3.1899999999999998E-2</v>
      </c>
      <c r="M24" s="49">
        <f>VLOOKUP($B24,'Table 2'!$A:$R,12,0)</f>
        <v>0.1094</v>
      </c>
      <c r="N24" s="49">
        <f>VLOOKUP($B24,'Table 2'!$A:$R,13,0)</f>
        <v>2.0000000000000001E-4</v>
      </c>
      <c r="O24" s="49">
        <f>VLOOKUP($B24,'Table 2'!$A:$R,14,0)</f>
        <v>5.5899999999999998E-2</v>
      </c>
      <c r="P24" s="49">
        <f>VLOOKUP($B24,'Table 2'!$A:$R,15,0)</f>
        <v>0.49049999999999999</v>
      </c>
      <c r="Q24" s="49">
        <f>VLOOKUP($B24,'Table 2'!$A:$R,16,0)</f>
        <v>0.51890000000000003</v>
      </c>
      <c r="R24" s="47">
        <f>VLOOKUP($B24,'Table 2'!$A:$R,17,0)</f>
        <v>466.36</v>
      </c>
    </row>
    <row r="25" spans="1:18" ht="13">
      <c r="A25" s="31" t="s">
        <v>141</v>
      </c>
      <c r="B25" s="31" t="s">
        <v>142</v>
      </c>
      <c r="C25" s="49">
        <f>VLOOKUP($B25,'Table 2'!$A:$R,2,0)</f>
        <v>0.30599999999999999</v>
      </c>
      <c r="D25" s="49">
        <f>VLOOKUP($B25,'Table 2'!$A:$R,3,0)</f>
        <v>2.7400000000000001E-2</v>
      </c>
      <c r="E25" s="49">
        <f>VLOOKUP($B25,'Table 2'!$A:$R,4,0)</f>
        <v>2.1999999999999999E-2</v>
      </c>
      <c r="F25" s="49">
        <f>VLOOKUP($B25,'Table 2'!$A:$R,5,0)</f>
        <v>9.2100000000000001E-2</v>
      </c>
      <c r="G25" s="49">
        <f>VLOOKUP($B25,'Table 2'!$A:$R,6,0)</f>
        <v>1.6000000000000001E-3</v>
      </c>
      <c r="H25" s="49">
        <f>VLOOKUP($B25,'Table 2'!$A:$R,7,0)</f>
        <v>7.1900000000000006E-2</v>
      </c>
      <c r="I25" s="49">
        <f>VLOOKUP($B25,'Table 2'!$A:$R,8,0)</f>
        <v>9.11E-2</v>
      </c>
      <c r="J25" s="49">
        <f>VLOOKUP($B25,'Table 2'!$A:$R,9,0)</f>
        <v>0.1142</v>
      </c>
      <c r="K25" s="49">
        <f>VLOOKUP($B25,'Table 2'!$A:$R,10,0)</f>
        <v>0.57979999999999998</v>
      </c>
      <c r="L25" s="49">
        <f>VLOOKUP($B25,'Table 2'!$A:$R,11,0)</f>
        <v>9.3899999999999997E-2</v>
      </c>
      <c r="M25" s="49">
        <f>VLOOKUP($B25,'Table 2'!$A:$R,12,0)</f>
        <v>0.25509999999999999</v>
      </c>
      <c r="N25" s="49">
        <f>VLOOKUP($B25,'Table 2'!$A:$R,13,0)</f>
        <v>6.9999999999999999E-4</v>
      </c>
      <c r="O25" s="49">
        <f>VLOOKUP($B25,'Table 2'!$A:$R,14,0)</f>
        <v>1.0999999999999999E-2</v>
      </c>
      <c r="P25" s="49">
        <f>VLOOKUP($B25,'Table 2'!$A:$R,15,0)</f>
        <v>0.21920000000000001</v>
      </c>
      <c r="Q25" s="49">
        <f>VLOOKUP($B25,'Table 2'!$A:$R,16,0)</f>
        <v>0.1515</v>
      </c>
      <c r="R25" s="47">
        <f>VLOOKUP($B25,'Table 2'!$A:$R,17,0)</f>
        <v>419.68</v>
      </c>
    </row>
    <row r="26" spans="1:18" ht="13">
      <c r="A26" s="31" t="s">
        <v>144</v>
      </c>
      <c r="B26" s="31" t="s">
        <v>145</v>
      </c>
      <c r="C26" s="49">
        <f>VLOOKUP($B26,'Table 2'!$A:$R,2,0)</f>
        <v>0.1431</v>
      </c>
      <c r="D26" s="49">
        <f>VLOOKUP($B26,'Table 2'!$A:$R,3,0)</f>
        <v>0</v>
      </c>
      <c r="E26" s="49">
        <f>VLOOKUP($B26,'Table 2'!$A:$R,4,0)</f>
        <v>3.2599999999999997E-2</v>
      </c>
      <c r="F26" s="49">
        <f>VLOOKUP($B26,'Table 2'!$A:$R,5,0)</f>
        <v>3.8399999999999997E-2</v>
      </c>
      <c r="G26" s="49">
        <f>VLOOKUP($B26,'Table 2'!$A:$R,6,0)</f>
        <v>0</v>
      </c>
      <c r="H26" s="49">
        <f>VLOOKUP($B26,'Table 2'!$A:$R,7,0)</f>
        <v>2.6700000000000002E-2</v>
      </c>
      <c r="I26" s="49">
        <f>VLOOKUP($B26,'Table 2'!$A:$R,8,0)</f>
        <v>4.53E-2</v>
      </c>
      <c r="J26" s="49">
        <f>VLOOKUP($B26,'Table 2'!$A:$R,9,0)</f>
        <v>0.16239999999999999</v>
      </c>
      <c r="K26" s="49">
        <f>VLOOKUP($B26,'Table 2'!$A:$R,10,0)</f>
        <v>0.69450000000000001</v>
      </c>
      <c r="L26" s="49">
        <f>VLOOKUP($B26,'Table 2'!$A:$R,11,0)</f>
        <v>2.8899999999999999E-2</v>
      </c>
      <c r="M26" s="49">
        <f>VLOOKUP($B26,'Table 2'!$A:$R,12,0)</f>
        <v>0.32740000000000002</v>
      </c>
      <c r="N26" s="49">
        <f>VLOOKUP($B26,'Table 2'!$A:$R,13,0)</f>
        <v>8.0000000000000004E-4</v>
      </c>
      <c r="O26" s="49">
        <f>VLOOKUP($B26,'Table 2'!$A:$R,14,0)</f>
        <v>1.3100000000000001E-2</v>
      </c>
      <c r="P26" s="49">
        <f>VLOOKUP($B26,'Table 2'!$A:$R,15,0)</f>
        <v>0.32429999999999998</v>
      </c>
      <c r="Q26" s="49">
        <f>VLOOKUP($B26,'Table 2'!$A:$R,16,0)</f>
        <v>0.90839999999999999</v>
      </c>
      <c r="R26" s="47">
        <f>VLOOKUP($B26,'Table 2'!$A:$R,17,0)</f>
        <v>510.71</v>
      </c>
    </row>
    <row r="27" spans="1:18" ht="13">
      <c r="A27" s="31" t="s">
        <v>147</v>
      </c>
      <c r="B27" s="31" t="s">
        <v>148</v>
      </c>
      <c r="C27" s="49">
        <f>VLOOKUP($B27,'Table 2'!$A:$R,2,0)</f>
        <v>0.53469999999999995</v>
      </c>
      <c r="D27" s="49">
        <f>VLOOKUP($B27,'Table 2'!$A:$R,3,0)</f>
        <v>4.4999999999999997E-3</v>
      </c>
      <c r="E27" s="49">
        <f>VLOOKUP($B27,'Table 2'!$A:$R,4,0)</f>
        <v>0</v>
      </c>
      <c r="F27" s="49">
        <f>VLOOKUP($B27,'Table 2'!$A:$R,5,0)</f>
        <v>2.0999999999999999E-3</v>
      </c>
      <c r="G27" s="49">
        <f>VLOOKUP($B27,'Table 2'!$A:$R,6,0)</f>
        <v>0</v>
      </c>
      <c r="H27" s="49">
        <f>VLOOKUP($B27,'Table 2'!$A:$R,7,0)</f>
        <v>7.5700000000000003E-2</v>
      </c>
      <c r="I27" s="49">
        <f>VLOOKUP($B27,'Table 2'!$A:$R,8,0)</f>
        <v>0.45229999999999998</v>
      </c>
      <c r="J27" s="49">
        <f>VLOOKUP($B27,'Table 2'!$A:$R,9,0)</f>
        <v>0</v>
      </c>
      <c r="K27" s="49">
        <f>VLOOKUP($B27,'Table 2'!$A:$R,10,0)</f>
        <v>0.46529999999999999</v>
      </c>
      <c r="L27" s="49">
        <f>VLOOKUP($B27,'Table 2'!$A:$R,11,0)</f>
        <v>0</v>
      </c>
      <c r="M27" s="49">
        <f>VLOOKUP($B27,'Table 2'!$A:$R,12,0)</f>
        <v>0.46529999999999999</v>
      </c>
      <c r="N27" s="49">
        <f>VLOOKUP($B27,'Table 2'!$A:$R,13,0)</f>
        <v>0</v>
      </c>
      <c r="O27" s="49">
        <f>VLOOKUP($B27,'Table 2'!$A:$R,14,0)</f>
        <v>0</v>
      </c>
      <c r="P27" s="49">
        <f>VLOOKUP($B27,'Table 2'!$A:$R,15,0)</f>
        <v>0</v>
      </c>
      <c r="Q27" s="49">
        <f>VLOOKUP($B27,'Table 2'!$A:$R,16,0)</f>
        <v>1</v>
      </c>
      <c r="R27" s="47">
        <f>VLOOKUP($B27,'Table 2'!$A:$R,17,0)</f>
        <v>538.59</v>
      </c>
    </row>
    <row r="28" spans="1:18" ht="13">
      <c r="A28" s="31" t="s">
        <v>150</v>
      </c>
      <c r="B28" s="31" t="s">
        <v>151</v>
      </c>
      <c r="C28" s="49">
        <f>VLOOKUP($B28,'Table 2'!$A:$R,2,0)</f>
        <v>9.2799999999999994E-2</v>
      </c>
      <c r="D28" s="49">
        <f>VLOOKUP($B28,'Table 2'!$A:$R,3,0)</f>
        <v>0</v>
      </c>
      <c r="E28" s="49">
        <f>VLOOKUP($B28,'Table 2'!$A:$R,4,0)</f>
        <v>2.7000000000000001E-3</v>
      </c>
      <c r="F28" s="49">
        <f>VLOOKUP($B28,'Table 2'!$A:$R,5,0)</f>
        <v>8.2000000000000003E-2</v>
      </c>
      <c r="G28" s="49">
        <f>VLOOKUP($B28,'Table 2'!$A:$R,6,0)</f>
        <v>0</v>
      </c>
      <c r="H28" s="49">
        <f>VLOOKUP($B28,'Table 2'!$A:$R,7,0)</f>
        <v>3.3E-3</v>
      </c>
      <c r="I28" s="49">
        <f>VLOOKUP($B28,'Table 2'!$A:$R,8,0)</f>
        <v>4.7999999999999996E-3</v>
      </c>
      <c r="J28" s="49">
        <f>VLOOKUP($B28,'Table 2'!$A:$R,9,0)</f>
        <v>3.5999999999999997E-2</v>
      </c>
      <c r="K28" s="49">
        <f>VLOOKUP($B28,'Table 2'!$A:$R,10,0)</f>
        <v>0.87119999999999997</v>
      </c>
      <c r="L28" s="49">
        <f>VLOOKUP($B28,'Table 2'!$A:$R,11,0)</f>
        <v>7.4000000000000003E-3</v>
      </c>
      <c r="M28" s="49">
        <f>VLOOKUP($B28,'Table 2'!$A:$R,12,0)</f>
        <v>8.0399999999999999E-2</v>
      </c>
      <c r="N28" s="49">
        <f>VLOOKUP($B28,'Table 2'!$A:$R,13,0)</f>
        <v>2.0000000000000001E-4</v>
      </c>
      <c r="O28" s="49">
        <f>VLOOKUP($B28,'Table 2'!$A:$R,14,0)</f>
        <v>2.47E-2</v>
      </c>
      <c r="P28" s="49">
        <f>VLOOKUP($B28,'Table 2'!$A:$R,15,0)</f>
        <v>0.75849999999999995</v>
      </c>
      <c r="Q28" s="49">
        <f>VLOOKUP($B28,'Table 2'!$A:$R,16,0)</f>
        <v>0.97670000000000001</v>
      </c>
      <c r="R28" s="47">
        <f>VLOOKUP($B28,'Table 2'!$A:$R,17,0)</f>
        <v>404.94</v>
      </c>
    </row>
    <row r="29" spans="1:18" ht="13">
      <c r="A29" s="31" t="s">
        <v>153</v>
      </c>
      <c r="B29" s="31" t="s">
        <v>154</v>
      </c>
      <c r="C29" s="49">
        <f>VLOOKUP($B29,'Table 2'!$A:$R,2,0)</f>
        <v>0.30249999999999999</v>
      </c>
      <c r="D29" s="49">
        <f>VLOOKUP($B29,'Table 2'!$A:$R,3,0)</f>
        <v>0</v>
      </c>
      <c r="E29" s="49">
        <f>VLOOKUP($B29,'Table 2'!$A:$R,4,0)</f>
        <v>3.3799999999999997E-2</v>
      </c>
      <c r="F29" s="49">
        <f>VLOOKUP($B29,'Table 2'!$A:$R,5,0)</f>
        <v>0.25269999999999998</v>
      </c>
      <c r="G29" s="49">
        <f>VLOOKUP($B29,'Table 2'!$A:$R,6,0)</f>
        <v>0</v>
      </c>
      <c r="H29" s="49">
        <f>VLOOKUP($B29,'Table 2'!$A:$R,7,0)</f>
        <v>1.49E-2</v>
      </c>
      <c r="I29" s="49">
        <f>VLOOKUP($B29,'Table 2'!$A:$R,8,0)</f>
        <v>1.1000000000000001E-3</v>
      </c>
      <c r="J29" s="49">
        <f>VLOOKUP($B29,'Table 2'!$A:$R,9,0)</f>
        <v>5.0000000000000001E-4</v>
      </c>
      <c r="K29" s="49">
        <f>VLOOKUP($B29,'Table 2'!$A:$R,10,0)</f>
        <v>0.69699999999999995</v>
      </c>
      <c r="L29" s="49">
        <f>VLOOKUP($B29,'Table 2'!$A:$R,11,0)</f>
        <v>0</v>
      </c>
      <c r="M29" s="49">
        <f>VLOOKUP($B29,'Table 2'!$A:$R,12,0)</f>
        <v>0.30359999999999998</v>
      </c>
      <c r="N29" s="49">
        <f>VLOOKUP($B29,'Table 2'!$A:$R,13,0)</f>
        <v>0</v>
      </c>
      <c r="O29" s="49">
        <f>VLOOKUP($B29,'Table 2'!$A:$R,14,0)</f>
        <v>3.0800000000000001E-2</v>
      </c>
      <c r="P29" s="49">
        <f>VLOOKUP($B29,'Table 2'!$A:$R,15,0)</f>
        <v>0.36259999999999998</v>
      </c>
      <c r="Q29" s="49">
        <f>VLOOKUP($B29,'Table 2'!$A:$R,16,0)</f>
        <v>8.0500000000000002E-2</v>
      </c>
      <c r="R29" s="47">
        <f>VLOOKUP($B29,'Table 2'!$A:$R,17,0)</f>
        <v>438.97</v>
      </c>
    </row>
    <row r="30" spans="1:18" ht="13">
      <c r="A30" s="31" t="s">
        <v>156</v>
      </c>
      <c r="B30" s="31" t="s">
        <v>157</v>
      </c>
      <c r="C30" s="49">
        <f>VLOOKUP($B30,'Table 2'!$A:$R,2,0)</f>
        <v>0.13819999999999999</v>
      </c>
      <c r="D30" s="49">
        <f>VLOOKUP($B30,'Table 2'!$A:$R,3,0)</f>
        <v>0</v>
      </c>
      <c r="E30" s="49">
        <f>VLOOKUP($B30,'Table 2'!$A:$R,4,0)</f>
        <v>1.2800000000000001E-2</v>
      </c>
      <c r="F30" s="49">
        <f>VLOOKUP($B30,'Table 2'!$A:$R,5,0)</f>
        <v>3.8899999999999997E-2</v>
      </c>
      <c r="G30" s="49">
        <f>VLOOKUP($B30,'Table 2'!$A:$R,6,0)</f>
        <v>0</v>
      </c>
      <c r="H30" s="49">
        <f>VLOOKUP($B30,'Table 2'!$A:$R,7,0)</f>
        <v>1.9599999999999999E-2</v>
      </c>
      <c r="I30" s="49">
        <f>VLOOKUP($B30,'Table 2'!$A:$R,8,0)</f>
        <v>6.6799999999999998E-2</v>
      </c>
      <c r="J30" s="49">
        <f>VLOOKUP($B30,'Table 2'!$A:$R,9,0)</f>
        <v>0.1578</v>
      </c>
      <c r="K30" s="49">
        <f>VLOOKUP($B30,'Table 2'!$A:$R,10,0)</f>
        <v>0.70399999999999996</v>
      </c>
      <c r="L30" s="49">
        <f>VLOOKUP($B30,'Table 2'!$A:$R,11,0)</f>
        <v>5.2499999999999998E-2</v>
      </c>
      <c r="M30" s="49">
        <f>VLOOKUP($B30,'Table 2'!$A:$R,12,0)</f>
        <v>0.35270000000000001</v>
      </c>
      <c r="N30" s="49">
        <f>VLOOKUP($B30,'Table 2'!$A:$R,13,0)</f>
        <v>8.9999999999999998E-4</v>
      </c>
      <c r="O30" s="49">
        <f>VLOOKUP($B30,'Table 2'!$A:$R,14,0)</f>
        <v>1.52E-2</v>
      </c>
      <c r="P30" s="49">
        <f>VLOOKUP($B30,'Table 2'!$A:$R,15,0)</f>
        <v>0.28270000000000001</v>
      </c>
      <c r="Q30" s="49">
        <f>VLOOKUP($B30,'Table 2'!$A:$R,16,0)</f>
        <v>0.8135</v>
      </c>
      <c r="R30" s="47">
        <f>VLOOKUP($B30,'Table 2'!$A:$R,17,0)</f>
        <v>502.31</v>
      </c>
    </row>
    <row r="31" spans="1:18" ht="13">
      <c r="A31" s="31" t="s">
        <v>159</v>
      </c>
      <c r="B31" s="31" t="s">
        <v>160</v>
      </c>
      <c r="C31" s="49">
        <f>VLOOKUP($B31,'Table 2'!$A:$R,2,0)</f>
        <v>9.2799999999999994E-2</v>
      </c>
      <c r="D31" s="49">
        <f>VLOOKUP($B31,'Table 2'!$A:$R,3,0)</f>
        <v>2.0000000000000001E-4</v>
      </c>
      <c r="E31" s="49">
        <f>VLOOKUP($B31,'Table 2'!$A:$R,4,0)</f>
        <v>1.6899999999999998E-2</v>
      </c>
      <c r="F31" s="49">
        <f>VLOOKUP($B31,'Table 2'!$A:$R,5,0)</f>
        <v>4.4299999999999999E-2</v>
      </c>
      <c r="G31" s="49">
        <f>VLOOKUP($B31,'Table 2'!$A:$R,6,0)</f>
        <v>0</v>
      </c>
      <c r="H31" s="49">
        <f>VLOOKUP($B31,'Table 2'!$A:$R,7,0)</f>
        <v>2.6700000000000002E-2</v>
      </c>
      <c r="I31" s="49">
        <f>VLOOKUP($B31,'Table 2'!$A:$R,8,0)</f>
        <v>4.7000000000000002E-3</v>
      </c>
      <c r="J31" s="49">
        <f>VLOOKUP($B31,'Table 2'!$A:$R,9,0)</f>
        <v>4.8999999999999998E-3</v>
      </c>
      <c r="K31" s="49">
        <f>VLOOKUP($B31,'Table 2'!$A:$R,10,0)</f>
        <v>0.90229999999999999</v>
      </c>
      <c r="L31" s="49">
        <f>VLOOKUP($B31,'Table 2'!$A:$R,11,0)</f>
        <v>4.1999999999999997E-3</v>
      </c>
      <c r="M31" s="49">
        <f>VLOOKUP($B31,'Table 2'!$A:$R,12,0)</f>
        <v>0.81779999999999997</v>
      </c>
      <c r="N31" s="49">
        <f>VLOOKUP($B31,'Table 2'!$A:$R,13,0)</f>
        <v>0</v>
      </c>
      <c r="O31" s="49">
        <f>VLOOKUP($B31,'Table 2'!$A:$R,14,0)</f>
        <v>0</v>
      </c>
      <c r="P31" s="49">
        <f>VLOOKUP($B31,'Table 2'!$A:$R,15,0)</f>
        <v>8.0199999999999994E-2</v>
      </c>
      <c r="Q31" s="49">
        <f>VLOOKUP($B31,'Table 2'!$A:$R,16,0)</f>
        <v>0.88060000000000005</v>
      </c>
      <c r="R31" s="47">
        <f>VLOOKUP($B31,'Table 2'!$A:$R,17,0)</f>
        <v>858.12</v>
      </c>
    </row>
    <row r="32" spans="1:18" ht="13">
      <c r="A32" s="31" t="s">
        <v>162</v>
      </c>
      <c r="B32" s="31" t="s">
        <v>163</v>
      </c>
      <c r="C32" s="49">
        <f>VLOOKUP($B32,'Table 2'!$A:$R,2,0)</f>
        <v>0.1072</v>
      </c>
      <c r="D32" s="49">
        <f>VLOOKUP($B32,'Table 2'!$A:$R,3,0)</f>
        <v>0</v>
      </c>
      <c r="E32" s="49">
        <f>VLOOKUP($B32,'Table 2'!$A:$R,4,0)</f>
        <v>6.8999999999999999E-3</v>
      </c>
      <c r="F32" s="49">
        <f>VLOOKUP($B32,'Table 2'!$A:$R,5,0)</f>
        <v>2.3699999999999999E-2</v>
      </c>
      <c r="G32" s="49">
        <f>VLOOKUP($B32,'Table 2'!$A:$R,6,0)</f>
        <v>0</v>
      </c>
      <c r="H32" s="49">
        <f>VLOOKUP($B32,'Table 2'!$A:$R,7,0)</f>
        <v>8.8000000000000005E-3</v>
      </c>
      <c r="I32" s="49">
        <f>VLOOKUP($B32,'Table 2'!$A:$R,8,0)</f>
        <v>6.7799999999999999E-2</v>
      </c>
      <c r="J32" s="49">
        <f>VLOOKUP($B32,'Table 2'!$A:$R,9,0)</f>
        <v>9.6600000000000005E-2</v>
      </c>
      <c r="K32" s="49">
        <f>VLOOKUP($B32,'Table 2'!$A:$R,10,0)</f>
        <v>0.79620000000000002</v>
      </c>
      <c r="L32" s="49">
        <f>VLOOKUP($B32,'Table 2'!$A:$R,11,0)</f>
        <v>6.93E-2</v>
      </c>
      <c r="M32" s="49">
        <f>VLOOKUP($B32,'Table 2'!$A:$R,12,0)</f>
        <v>0.21579999999999999</v>
      </c>
      <c r="N32" s="49">
        <f>VLOOKUP($B32,'Table 2'!$A:$R,13,0)</f>
        <v>5.9999999999999995E-4</v>
      </c>
      <c r="O32" s="49">
        <f>VLOOKUP($B32,'Table 2'!$A:$R,14,0)</f>
        <v>9.2999999999999992E-3</v>
      </c>
      <c r="P32" s="49">
        <f>VLOOKUP($B32,'Table 2'!$A:$R,15,0)</f>
        <v>0.50129999999999997</v>
      </c>
      <c r="Q32" s="49">
        <f>VLOOKUP($B32,'Table 2'!$A:$R,16,0)</f>
        <v>0.74719999999999998</v>
      </c>
      <c r="R32" s="47">
        <f>VLOOKUP($B32,'Table 2'!$A:$R,17,0)</f>
        <v>445.55</v>
      </c>
    </row>
    <row r="33" spans="1:18" ht="13">
      <c r="A33" s="31" t="s">
        <v>165</v>
      </c>
      <c r="B33" s="31" t="s">
        <v>166</v>
      </c>
      <c r="C33" s="49">
        <f>VLOOKUP($B33,'Table 2'!$A:$R,2,0)</f>
        <v>0.43619999999999998</v>
      </c>
      <c r="D33" s="49">
        <f>VLOOKUP($B33,'Table 2'!$A:$R,3,0)</f>
        <v>5.9999999999999995E-4</v>
      </c>
      <c r="E33" s="49">
        <f>VLOOKUP($B33,'Table 2'!$A:$R,4,0)</f>
        <v>7.4000000000000003E-3</v>
      </c>
      <c r="F33" s="49">
        <f>VLOOKUP($B33,'Table 2'!$A:$R,5,0)</f>
        <v>3.4299999999999997E-2</v>
      </c>
      <c r="G33" s="49">
        <f>VLOOKUP($B33,'Table 2'!$A:$R,6,0)</f>
        <v>0</v>
      </c>
      <c r="H33" s="49">
        <f>VLOOKUP($B33,'Table 2'!$A:$R,7,0)</f>
        <v>0.13159999999999999</v>
      </c>
      <c r="I33" s="49">
        <f>VLOOKUP($B33,'Table 2'!$A:$R,8,0)</f>
        <v>0.26229999999999998</v>
      </c>
      <c r="J33" s="49">
        <f>VLOOKUP($B33,'Table 2'!$A:$R,9,0)</f>
        <v>0.2109</v>
      </c>
      <c r="K33" s="49">
        <f>VLOOKUP($B33,'Table 2'!$A:$R,10,0)</f>
        <v>0.35289999999999999</v>
      </c>
      <c r="L33" s="49">
        <f>VLOOKUP($B33,'Table 2'!$A:$R,11,0)</f>
        <v>8.6999999999999994E-3</v>
      </c>
      <c r="M33" s="49">
        <f>VLOOKUP($B33,'Table 2'!$A:$R,12,0)</f>
        <v>0.1709</v>
      </c>
      <c r="N33" s="49">
        <f>VLOOKUP($B33,'Table 2'!$A:$R,13,0)</f>
        <v>0</v>
      </c>
      <c r="O33" s="49">
        <f>VLOOKUP($B33,'Table 2'!$A:$R,14,0)</f>
        <v>1.1000000000000001E-3</v>
      </c>
      <c r="P33" s="49">
        <f>VLOOKUP($B33,'Table 2'!$A:$R,15,0)</f>
        <v>0.1721</v>
      </c>
      <c r="Q33" s="49">
        <f>VLOOKUP($B33,'Table 2'!$A:$R,16,0)</f>
        <v>0.98770000000000002</v>
      </c>
      <c r="R33" s="47">
        <f>VLOOKUP($B33,'Table 2'!$A:$R,17,0)</f>
        <v>275.75</v>
      </c>
    </row>
    <row r="34" spans="1:18" ht="13">
      <c r="A34" s="31" t="s">
        <v>168</v>
      </c>
      <c r="B34" s="31" t="s">
        <v>169</v>
      </c>
      <c r="C34" s="49">
        <f>VLOOKUP($B34,'Table 2'!$A:$R,2,0)</f>
        <v>0.1187</v>
      </c>
      <c r="D34" s="49">
        <f>VLOOKUP($B34,'Table 2'!$A:$R,3,0)</f>
        <v>0</v>
      </c>
      <c r="E34" s="49">
        <f>VLOOKUP($B34,'Table 2'!$A:$R,4,0)</f>
        <v>2.5999999999999999E-3</v>
      </c>
      <c r="F34" s="49">
        <f>VLOOKUP($B34,'Table 2'!$A:$R,5,0)</f>
        <v>9.1999999999999998E-3</v>
      </c>
      <c r="G34" s="49">
        <f>VLOOKUP($B34,'Table 2'!$A:$R,6,0)</f>
        <v>0</v>
      </c>
      <c r="H34" s="49">
        <f>VLOOKUP($B34,'Table 2'!$A:$R,7,0)</f>
        <v>3.3E-3</v>
      </c>
      <c r="I34" s="49">
        <f>VLOOKUP($B34,'Table 2'!$A:$R,8,0)</f>
        <v>0.10349999999999999</v>
      </c>
      <c r="J34" s="49">
        <f>VLOOKUP($B34,'Table 2'!$A:$R,9,0)</f>
        <v>3.6900000000000002E-2</v>
      </c>
      <c r="K34" s="49">
        <f>VLOOKUP($B34,'Table 2'!$A:$R,10,0)</f>
        <v>0.84440000000000004</v>
      </c>
      <c r="L34" s="49">
        <f>VLOOKUP($B34,'Table 2'!$A:$R,11,0)</f>
        <v>7.6E-3</v>
      </c>
      <c r="M34" s="49">
        <f>VLOOKUP($B34,'Table 2'!$A:$R,12,0)</f>
        <v>8.2500000000000004E-2</v>
      </c>
      <c r="N34" s="49">
        <f>VLOOKUP($B34,'Table 2'!$A:$R,13,0)</f>
        <v>0.64539999999999997</v>
      </c>
      <c r="O34" s="49">
        <f>VLOOKUP($B34,'Table 2'!$A:$R,14,0)</f>
        <v>3.5000000000000001E-3</v>
      </c>
      <c r="P34" s="49">
        <f>VLOOKUP($B34,'Table 2'!$A:$R,15,0)</f>
        <v>0.1053</v>
      </c>
      <c r="Q34" s="49">
        <f>VLOOKUP($B34,'Table 2'!$A:$R,16,0)</f>
        <v>0.9032</v>
      </c>
      <c r="R34" s="47">
        <f>VLOOKUP($B34,'Table 2'!$A:$R,17,0)</f>
        <v>954.21</v>
      </c>
    </row>
    <row r="35" spans="1:18" ht="13">
      <c r="A35" s="31" t="s">
        <v>171</v>
      </c>
      <c r="B35" s="31" t="s">
        <v>172</v>
      </c>
      <c r="C35" s="49">
        <f>VLOOKUP($B35,'Table 2'!$A:$R,2,0)</f>
        <v>0.19889999999999999</v>
      </c>
      <c r="D35" s="49">
        <f>VLOOKUP($B35,'Table 2'!$A:$R,3,0)</f>
        <v>0</v>
      </c>
      <c r="E35" s="49">
        <f>VLOOKUP($B35,'Table 2'!$A:$R,4,0)</f>
        <v>8.1299999999999997E-2</v>
      </c>
      <c r="F35" s="49">
        <f>VLOOKUP($B35,'Table 2'!$A:$R,5,0)</f>
        <v>6.2899999999999998E-2</v>
      </c>
      <c r="G35" s="49">
        <f>VLOOKUP($B35,'Table 2'!$A:$R,6,0)</f>
        <v>0</v>
      </c>
      <c r="H35" s="49">
        <f>VLOOKUP($B35,'Table 2'!$A:$R,7,0)</f>
        <v>1.6500000000000001E-2</v>
      </c>
      <c r="I35" s="49">
        <f>VLOOKUP($B35,'Table 2'!$A:$R,8,0)</f>
        <v>3.8199999999999998E-2</v>
      </c>
      <c r="J35" s="49">
        <f>VLOOKUP($B35,'Table 2'!$A:$R,9,0)</f>
        <v>0.73029999999999995</v>
      </c>
      <c r="K35" s="49">
        <f>VLOOKUP($B35,'Table 2'!$A:$R,10,0)</f>
        <v>7.0800000000000002E-2</v>
      </c>
      <c r="L35" s="49">
        <f>VLOOKUP($B35,'Table 2'!$A:$R,11,0)</f>
        <v>4.7699999999999999E-2</v>
      </c>
      <c r="M35" s="49">
        <f>VLOOKUP($B35,'Table 2'!$A:$R,12,0)</f>
        <v>5.0000000000000001E-4</v>
      </c>
      <c r="N35" s="49">
        <f>VLOOKUP($B35,'Table 2'!$A:$R,13,0)</f>
        <v>8.9999999999999998E-4</v>
      </c>
      <c r="O35" s="49">
        <f>VLOOKUP($B35,'Table 2'!$A:$R,14,0)</f>
        <v>1.47E-2</v>
      </c>
      <c r="P35" s="49">
        <f>VLOOKUP($B35,'Table 2'!$A:$R,15,0)</f>
        <v>7.1000000000000004E-3</v>
      </c>
      <c r="Q35" s="49">
        <f>VLOOKUP($B35,'Table 2'!$A:$R,16,0)</f>
        <v>0.15390000000000001</v>
      </c>
      <c r="R35" s="47">
        <f>VLOOKUP($B35,'Table 2'!$A:$R,17,0)</f>
        <v>38.950000000000003</v>
      </c>
    </row>
    <row r="36" spans="1:18" ht="13">
      <c r="A36" s="31" t="s">
        <v>174</v>
      </c>
      <c r="B36" s="31" t="s">
        <v>175</v>
      </c>
      <c r="C36" s="49">
        <f>VLOOKUP($B36,'Table 2'!$A:$R,2,0)</f>
        <v>0.1045</v>
      </c>
      <c r="D36" s="49">
        <f>VLOOKUP($B36,'Table 2'!$A:$R,3,0)</f>
        <v>0</v>
      </c>
      <c r="E36" s="49">
        <f>VLOOKUP($B36,'Table 2'!$A:$R,4,0)</f>
        <v>1.3299999999999999E-2</v>
      </c>
      <c r="F36" s="49">
        <f>VLOOKUP($B36,'Table 2'!$A:$R,5,0)</f>
        <v>0.06</v>
      </c>
      <c r="G36" s="49">
        <f>VLOOKUP($B36,'Table 2'!$A:$R,6,0)</f>
        <v>0</v>
      </c>
      <c r="H36" s="49">
        <f>VLOOKUP($B36,'Table 2'!$A:$R,7,0)</f>
        <v>1.26E-2</v>
      </c>
      <c r="I36" s="49">
        <f>VLOOKUP($B36,'Table 2'!$A:$R,8,0)</f>
        <v>1.8599999999999998E-2</v>
      </c>
      <c r="J36" s="49">
        <f>VLOOKUP($B36,'Table 2'!$A:$R,9,0)</f>
        <v>0.2848</v>
      </c>
      <c r="K36" s="49">
        <f>VLOOKUP($B36,'Table 2'!$A:$R,10,0)</f>
        <v>0.61080000000000001</v>
      </c>
      <c r="L36" s="49">
        <f>VLOOKUP($B36,'Table 2'!$A:$R,11,0)</f>
        <v>2.8500000000000001E-2</v>
      </c>
      <c r="M36" s="49">
        <f>VLOOKUP($B36,'Table 2'!$A:$R,12,0)</f>
        <v>0.31879999999999997</v>
      </c>
      <c r="N36" s="49">
        <f>VLOOKUP($B36,'Table 2'!$A:$R,13,0)</f>
        <v>8.0000000000000004E-4</v>
      </c>
      <c r="O36" s="49">
        <f>VLOOKUP($B36,'Table 2'!$A:$R,14,0)</f>
        <v>1.35E-2</v>
      </c>
      <c r="P36" s="49">
        <f>VLOOKUP($B36,'Table 2'!$A:$R,15,0)</f>
        <v>0.24909999999999999</v>
      </c>
      <c r="Q36" s="49">
        <f>VLOOKUP($B36,'Table 2'!$A:$R,16,0)</f>
        <v>0.6119</v>
      </c>
      <c r="R36" s="47">
        <f>VLOOKUP($B36,'Table 2'!$A:$R,17,0)</f>
        <v>370.8</v>
      </c>
    </row>
    <row r="37" spans="1:18" ht="13">
      <c r="A37" s="31" t="s">
        <v>177</v>
      </c>
      <c r="B37" s="31" t="s">
        <v>178</v>
      </c>
      <c r="C37" s="49">
        <f>VLOOKUP($B37,'Table 2'!$A:$R,2,0)</f>
        <v>9.2899999999999996E-2</v>
      </c>
      <c r="D37" s="49">
        <f>VLOOKUP($B37,'Table 2'!$A:$R,3,0)</f>
        <v>4.3E-3</v>
      </c>
      <c r="E37" s="49">
        <f>VLOOKUP($B37,'Table 2'!$A:$R,4,0)</f>
        <v>3.7999999999999999E-2</v>
      </c>
      <c r="F37" s="49">
        <f>VLOOKUP($B37,'Table 2'!$A:$R,5,0)</f>
        <v>2.9899999999999999E-2</v>
      </c>
      <c r="G37" s="49">
        <f>VLOOKUP($B37,'Table 2'!$A:$R,6,0)</f>
        <v>0</v>
      </c>
      <c r="H37" s="49">
        <f>VLOOKUP($B37,'Table 2'!$A:$R,7,0)</f>
        <v>2.9999999999999997E-4</v>
      </c>
      <c r="I37" s="49">
        <f>VLOOKUP($B37,'Table 2'!$A:$R,8,0)</f>
        <v>2.0299999999999999E-2</v>
      </c>
      <c r="J37" s="49">
        <f>VLOOKUP($B37,'Table 2'!$A:$R,9,0)</f>
        <v>0.69059999999999999</v>
      </c>
      <c r="K37" s="49">
        <f>VLOOKUP($B37,'Table 2'!$A:$R,10,0)</f>
        <v>0.2165</v>
      </c>
      <c r="L37" s="49">
        <f>VLOOKUP($B37,'Table 2'!$A:$R,11,0)</f>
        <v>2.2700000000000001E-2</v>
      </c>
      <c r="M37" s="49">
        <f>VLOOKUP($B37,'Table 2'!$A:$R,12,0)</f>
        <v>3.3000000000000002E-2</v>
      </c>
      <c r="N37" s="49">
        <f>VLOOKUP($B37,'Table 2'!$A:$R,13,0)</f>
        <v>3.7600000000000001E-2</v>
      </c>
      <c r="O37" s="49">
        <f>VLOOKUP($B37,'Table 2'!$A:$R,14,0)</f>
        <v>1.9099999999999999E-2</v>
      </c>
      <c r="P37" s="49">
        <f>VLOOKUP($B37,'Table 2'!$A:$R,15,0)</f>
        <v>0.104</v>
      </c>
      <c r="Q37" s="49">
        <f>VLOOKUP($B37,'Table 2'!$A:$R,16,0)</f>
        <v>0.79010000000000002</v>
      </c>
      <c r="R37" s="47">
        <f>VLOOKUP($B37,'Table 2'!$A:$R,17,0)</f>
        <v>186.5</v>
      </c>
    </row>
    <row r="38" spans="1:18" ht="13">
      <c r="C38" s="48"/>
      <c r="K38" s="48"/>
      <c r="R38" s="50"/>
    </row>
    <row r="39" spans="1:18" ht="13">
      <c r="C39" s="48"/>
      <c r="K39" s="48"/>
      <c r="R39" s="50"/>
    </row>
    <row r="40" spans="1:18" ht="13">
      <c r="C40" s="48"/>
      <c r="K40" s="48"/>
      <c r="R40" s="50"/>
    </row>
    <row r="41" spans="1:18" ht="13">
      <c r="C41" s="48"/>
      <c r="K41" s="48"/>
      <c r="R41" s="50"/>
    </row>
    <row r="42" spans="1:18" ht="13">
      <c r="C42" s="48"/>
      <c r="K42" s="48"/>
      <c r="R42" s="50"/>
    </row>
    <row r="43" spans="1:18" ht="13">
      <c r="C43" s="48"/>
      <c r="K43" s="48"/>
      <c r="R43" s="50"/>
    </row>
    <row r="44" spans="1:18" ht="13">
      <c r="C44" s="48"/>
      <c r="K44" s="48"/>
      <c r="R44" s="50"/>
    </row>
    <row r="45" spans="1:18" ht="13">
      <c r="C45" s="48"/>
      <c r="K45" s="48"/>
      <c r="R45" s="50"/>
    </row>
    <row r="46" spans="1:18" ht="13">
      <c r="C46" s="48"/>
      <c r="K46" s="48"/>
      <c r="R46" s="50"/>
    </row>
    <row r="47" spans="1:18" ht="13">
      <c r="C47" s="48"/>
      <c r="K47" s="48"/>
      <c r="R47" s="50"/>
    </row>
    <row r="48" spans="1:18" ht="13">
      <c r="C48" s="48"/>
      <c r="K48" s="48"/>
      <c r="R48" s="50"/>
    </row>
    <row r="49" spans="3:18" ht="13">
      <c r="C49" s="48"/>
      <c r="K49" s="48"/>
      <c r="R49" s="50"/>
    </row>
    <row r="50" spans="3:18" ht="13">
      <c r="C50" s="48"/>
      <c r="K50" s="48"/>
      <c r="R50" s="50"/>
    </row>
    <row r="51" spans="3:18" ht="13">
      <c r="C51" s="48"/>
      <c r="K51" s="48"/>
      <c r="R51" s="50"/>
    </row>
    <row r="52" spans="3:18" ht="13">
      <c r="C52" s="48"/>
      <c r="K52" s="48"/>
      <c r="R52" s="50"/>
    </row>
    <row r="53" spans="3:18" ht="13">
      <c r="C53" s="48"/>
      <c r="K53" s="48"/>
      <c r="R53" s="50"/>
    </row>
    <row r="54" spans="3:18" ht="13">
      <c r="C54" s="48"/>
      <c r="K54" s="48"/>
      <c r="R54" s="50"/>
    </row>
    <row r="55" spans="3:18" ht="13">
      <c r="C55" s="48"/>
      <c r="K55" s="48"/>
      <c r="R55" s="50"/>
    </row>
    <row r="56" spans="3:18" ht="13">
      <c r="C56" s="48"/>
      <c r="K56" s="48"/>
      <c r="R56" s="50"/>
    </row>
    <row r="57" spans="3:18" ht="13">
      <c r="C57" s="48"/>
      <c r="K57" s="48"/>
      <c r="R57" s="50"/>
    </row>
    <row r="58" spans="3:18" ht="13">
      <c r="C58" s="48"/>
      <c r="K58" s="48"/>
      <c r="R58" s="50"/>
    </row>
    <row r="59" spans="3:18" ht="13">
      <c r="C59" s="48"/>
      <c r="K59" s="48"/>
      <c r="R59" s="50"/>
    </row>
    <row r="60" spans="3:18" ht="13">
      <c r="C60" s="48"/>
      <c r="K60" s="48"/>
      <c r="R60" s="50"/>
    </row>
    <row r="61" spans="3:18" ht="13">
      <c r="C61" s="48"/>
      <c r="K61" s="48"/>
      <c r="R61" s="50"/>
    </row>
    <row r="62" spans="3:18" ht="13">
      <c r="C62" s="48"/>
      <c r="K62" s="48"/>
      <c r="R62" s="50"/>
    </row>
    <row r="63" spans="3:18" ht="13">
      <c r="C63" s="48"/>
      <c r="K63" s="48"/>
      <c r="R63" s="50"/>
    </row>
    <row r="64" spans="3:18" ht="13">
      <c r="C64" s="48"/>
      <c r="K64" s="48"/>
      <c r="R64" s="50"/>
    </row>
    <row r="65" spans="3:18" ht="13">
      <c r="C65" s="48"/>
      <c r="K65" s="48"/>
      <c r="R65" s="50"/>
    </row>
    <row r="66" spans="3:18" ht="13">
      <c r="C66" s="48"/>
      <c r="K66" s="48"/>
      <c r="R66" s="50"/>
    </row>
    <row r="67" spans="3:18" ht="13">
      <c r="C67" s="48"/>
      <c r="K67" s="48"/>
      <c r="R67" s="50"/>
    </row>
    <row r="68" spans="3:18" ht="13">
      <c r="C68" s="48"/>
      <c r="K68" s="48"/>
      <c r="R68" s="50"/>
    </row>
    <row r="69" spans="3:18" ht="13">
      <c r="C69" s="48"/>
      <c r="K69" s="48"/>
      <c r="R69" s="50"/>
    </row>
    <row r="70" spans="3:18" ht="13">
      <c r="C70" s="48"/>
      <c r="K70" s="48"/>
      <c r="R70" s="50"/>
    </row>
    <row r="71" spans="3:18" ht="13">
      <c r="C71" s="48"/>
      <c r="K71" s="48"/>
      <c r="R71" s="50"/>
    </row>
    <row r="72" spans="3:18" ht="13">
      <c r="C72" s="48"/>
      <c r="K72" s="48"/>
      <c r="R72" s="50"/>
    </row>
    <row r="73" spans="3:18" ht="13">
      <c r="C73" s="48"/>
      <c r="K73" s="48"/>
      <c r="R73" s="50"/>
    </row>
    <row r="74" spans="3:18" ht="13">
      <c r="C74" s="48"/>
      <c r="K74" s="48"/>
      <c r="R74" s="50"/>
    </row>
    <row r="75" spans="3:18" ht="13">
      <c r="C75" s="48"/>
      <c r="K75" s="48"/>
      <c r="R75" s="50"/>
    </row>
    <row r="76" spans="3:18" ht="13">
      <c r="C76" s="48"/>
      <c r="K76" s="48"/>
      <c r="R76" s="50"/>
    </row>
    <row r="77" spans="3:18" ht="13">
      <c r="C77" s="48"/>
      <c r="K77" s="48"/>
      <c r="R77" s="50"/>
    </row>
    <row r="78" spans="3:18" ht="13">
      <c r="C78" s="48"/>
      <c r="K78" s="48"/>
      <c r="R78" s="50"/>
    </row>
    <row r="79" spans="3:18" ht="13">
      <c r="C79" s="48"/>
      <c r="K79" s="48"/>
      <c r="R79" s="50"/>
    </row>
    <row r="80" spans="3:18" ht="13">
      <c r="C80" s="48"/>
      <c r="K80" s="48"/>
      <c r="R80" s="50"/>
    </row>
    <row r="81" spans="3:18" ht="13">
      <c r="C81" s="48"/>
      <c r="K81" s="48"/>
      <c r="R81" s="50"/>
    </row>
    <row r="82" spans="3:18" ht="13">
      <c r="C82" s="48"/>
      <c r="K82" s="48"/>
      <c r="R82" s="50"/>
    </row>
    <row r="83" spans="3:18" ht="13">
      <c r="C83" s="48"/>
      <c r="K83" s="48"/>
      <c r="R83" s="50"/>
    </row>
    <row r="84" spans="3:18" ht="13">
      <c r="C84" s="48"/>
      <c r="K84" s="48"/>
      <c r="R84" s="50"/>
    </row>
    <row r="85" spans="3:18" ht="13">
      <c r="C85" s="48"/>
      <c r="K85" s="48"/>
      <c r="R85" s="50"/>
    </row>
    <row r="86" spans="3:18" ht="13">
      <c r="C86" s="48"/>
      <c r="K86" s="48"/>
      <c r="R86" s="50"/>
    </row>
    <row r="87" spans="3:18" ht="13">
      <c r="C87" s="48"/>
      <c r="K87" s="48"/>
      <c r="R87" s="50"/>
    </row>
    <row r="88" spans="3:18" ht="13">
      <c r="C88" s="48"/>
      <c r="K88" s="48"/>
      <c r="R88" s="50"/>
    </row>
    <row r="89" spans="3:18" ht="13">
      <c r="C89" s="48"/>
      <c r="K89" s="48"/>
      <c r="R89" s="50"/>
    </row>
    <row r="90" spans="3:18" ht="13">
      <c r="C90" s="48"/>
      <c r="K90" s="48"/>
      <c r="R90" s="50"/>
    </row>
    <row r="91" spans="3:18" ht="13">
      <c r="C91" s="48"/>
      <c r="K91" s="48"/>
      <c r="R91" s="50"/>
    </row>
    <row r="92" spans="3:18" ht="13">
      <c r="C92" s="48"/>
      <c r="K92" s="48"/>
      <c r="R92" s="50"/>
    </row>
    <row r="93" spans="3:18" ht="13">
      <c r="C93" s="48"/>
      <c r="K93" s="48"/>
      <c r="R93" s="50"/>
    </row>
    <row r="94" spans="3:18" ht="13">
      <c r="C94" s="48"/>
      <c r="K94" s="48"/>
      <c r="R94" s="50"/>
    </row>
    <row r="95" spans="3:18" ht="13">
      <c r="C95" s="48"/>
      <c r="K95" s="48"/>
      <c r="R95" s="50"/>
    </row>
    <row r="96" spans="3:18" ht="13">
      <c r="C96" s="48"/>
      <c r="K96" s="48"/>
      <c r="R96" s="50"/>
    </row>
    <row r="97" spans="3:18" ht="13">
      <c r="C97" s="48"/>
      <c r="K97" s="48"/>
      <c r="R97" s="50"/>
    </row>
    <row r="98" spans="3:18" ht="13">
      <c r="C98" s="48"/>
      <c r="K98" s="48"/>
      <c r="R98" s="50"/>
    </row>
    <row r="99" spans="3:18" ht="13">
      <c r="C99" s="48"/>
      <c r="K99" s="48"/>
      <c r="R99" s="50"/>
    </row>
    <row r="100" spans="3:18" ht="13">
      <c r="C100" s="48"/>
      <c r="K100" s="48"/>
      <c r="R100" s="50"/>
    </row>
    <row r="101" spans="3:18" ht="13">
      <c r="C101" s="48"/>
      <c r="K101" s="48"/>
      <c r="R101" s="50"/>
    </row>
    <row r="102" spans="3:18" ht="13">
      <c r="C102" s="48"/>
      <c r="K102" s="48"/>
      <c r="R102" s="50"/>
    </row>
    <row r="103" spans="3:18" ht="13">
      <c r="C103" s="48"/>
      <c r="K103" s="48"/>
      <c r="R103" s="50"/>
    </row>
    <row r="104" spans="3:18" ht="13">
      <c r="C104" s="48"/>
      <c r="K104" s="48"/>
      <c r="R104" s="50"/>
    </row>
    <row r="105" spans="3:18" ht="13">
      <c r="C105" s="48"/>
      <c r="K105" s="48"/>
      <c r="R105" s="50"/>
    </row>
    <row r="106" spans="3:18" ht="13">
      <c r="C106" s="48"/>
      <c r="K106" s="48"/>
      <c r="R106" s="50"/>
    </row>
    <row r="107" spans="3:18" ht="13">
      <c r="C107" s="48"/>
      <c r="K107" s="48"/>
      <c r="R107" s="50"/>
    </row>
    <row r="108" spans="3:18" ht="13">
      <c r="C108" s="48"/>
      <c r="K108" s="48"/>
      <c r="R108" s="50"/>
    </row>
    <row r="109" spans="3:18" ht="13">
      <c r="C109" s="48"/>
      <c r="K109" s="48"/>
      <c r="R109" s="50"/>
    </row>
    <row r="110" spans="3:18" ht="13">
      <c r="C110" s="48"/>
      <c r="K110" s="48"/>
      <c r="R110" s="50"/>
    </row>
    <row r="111" spans="3:18" ht="13">
      <c r="C111" s="48"/>
      <c r="K111" s="48"/>
      <c r="R111" s="50"/>
    </row>
    <row r="112" spans="3:18" ht="13">
      <c r="C112" s="48"/>
      <c r="K112" s="48"/>
      <c r="R112" s="50"/>
    </row>
    <row r="113" spans="3:18" ht="13">
      <c r="C113" s="48"/>
      <c r="K113" s="48"/>
      <c r="R113" s="50"/>
    </row>
    <row r="114" spans="3:18" ht="13">
      <c r="C114" s="48"/>
      <c r="K114" s="48"/>
      <c r="R114" s="50"/>
    </row>
    <row r="115" spans="3:18" ht="13">
      <c r="C115" s="48"/>
      <c r="K115" s="48"/>
      <c r="R115" s="50"/>
    </row>
    <row r="116" spans="3:18" ht="13">
      <c r="C116" s="48"/>
      <c r="K116" s="48"/>
      <c r="R116" s="50"/>
    </row>
    <row r="117" spans="3:18" ht="13">
      <c r="C117" s="48"/>
      <c r="K117" s="48"/>
      <c r="R117" s="50"/>
    </row>
    <row r="118" spans="3:18" ht="13">
      <c r="C118" s="48"/>
      <c r="K118" s="48"/>
      <c r="R118" s="50"/>
    </row>
    <row r="119" spans="3:18" ht="13">
      <c r="C119" s="48"/>
      <c r="K119" s="48"/>
      <c r="R119" s="50"/>
    </row>
    <row r="120" spans="3:18" ht="13">
      <c r="C120" s="48"/>
      <c r="K120" s="48"/>
      <c r="R120" s="50"/>
    </row>
    <row r="121" spans="3:18" ht="13">
      <c r="C121" s="48"/>
      <c r="K121" s="48"/>
      <c r="R121" s="50"/>
    </row>
    <row r="122" spans="3:18" ht="13">
      <c r="C122" s="48"/>
      <c r="K122" s="48"/>
      <c r="R122" s="50"/>
    </row>
    <row r="123" spans="3:18" ht="13">
      <c r="C123" s="48"/>
      <c r="K123" s="48"/>
      <c r="R123" s="50"/>
    </row>
    <row r="124" spans="3:18" ht="13">
      <c r="C124" s="48"/>
      <c r="K124" s="48"/>
      <c r="R124" s="50"/>
    </row>
    <row r="125" spans="3:18" ht="13">
      <c r="C125" s="48"/>
      <c r="K125" s="48"/>
      <c r="R125" s="50"/>
    </row>
    <row r="126" spans="3:18" ht="13">
      <c r="C126" s="48"/>
      <c r="K126" s="48"/>
      <c r="R126" s="50"/>
    </row>
    <row r="127" spans="3:18" ht="13">
      <c r="C127" s="48"/>
      <c r="K127" s="48"/>
      <c r="R127" s="50"/>
    </row>
    <row r="128" spans="3:18" ht="13">
      <c r="C128" s="48"/>
      <c r="K128" s="48"/>
      <c r="R128" s="50"/>
    </row>
    <row r="129" spans="3:18" ht="13">
      <c r="C129" s="48"/>
      <c r="K129" s="48"/>
      <c r="R129" s="50"/>
    </row>
    <row r="130" spans="3:18" ht="13">
      <c r="C130" s="48"/>
      <c r="K130" s="48"/>
      <c r="R130" s="50"/>
    </row>
    <row r="131" spans="3:18" ht="13">
      <c r="C131" s="48"/>
      <c r="K131" s="48"/>
      <c r="R131" s="50"/>
    </row>
    <row r="132" spans="3:18" ht="13">
      <c r="C132" s="48"/>
      <c r="K132" s="48"/>
      <c r="R132" s="50"/>
    </row>
    <row r="133" spans="3:18" ht="13">
      <c r="C133" s="48"/>
      <c r="K133" s="48"/>
      <c r="R133" s="50"/>
    </row>
    <row r="134" spans="3:18" ht="13">
      <c r="C134" s="48"/>
      <c r="K134" s="48"/>
      <c r="R134" s="50"/>
    </row>
    <row r="135" spans="3:18" ht="13">
      <c r="C135" s="48"/>
      <c r="K135" s="48"/>
      <c r="R135" s="50"/>
    </row>
    <row r="136" spans="3:18" ht="13">
      <c r="C136" s="48"/>
      <c r="K136" s="48"/>
      <c r="R136" s="50"/>
    </row>
    <row r="137" spans="3:18" ht="13">
      <c r="C137" s="48"/>
      <c r="K137" s="48"/>
      <c r="R137" s="50"/>
    </row>
    <row r="138" spans="3:18" ht="13">
      <c r="C138" s="48"/>
      <c r="K138" s="48"/>
      <c r="R138" s="50"/>
    </row>
    <row r="139" spans="3:18" ht="13">
      <c r="C139" s="48"/>
      <c r="K139" s="48"/>
      <c r="R139" s="50"/>
    </row>
    <row r="140" spans="3:18" ht="13">
      <c r="C140" s="48"/>
      <c r="K140" s="48"/>
      <c r="R140" s="50"/>
    </row>
    <row r="141" spans="3:18" ht="13">
      <c r="C141" s="48"/>
      <c r="K141" s="48"/>
      <c r="R141" s="50"/>
    </row>
    <row r="142" spans="3:18" ht="13">
      <c r="C142" s="48"/>
      <c r="K142" s="48"/>
      <c r="R142" s="50"/>
    </row>
    <row r="143" spans="3:18" ht="13">
      <c r="C143" s="48"/>
      <c r="K143" s="48"/>
      <c r="R143" s="50"/>
    </row>
    <row r="144" spans="3:18" ht="13">
      <c r="C144" s="48"/>
      <c r="K144" s="48"/>
      <c r="R144" s="50"/>
    </row>
    <row r="145" spans="3:18" ht="13">
      <c r="C145" s="48"/>
      <c r="K145" s="48"/>
      <c r="R145" s="50"/>
    </row>
    <row r="146" spans="3:18" ht="13">
      <c r="C146" s="48"/>
      <c r="K146" s="48"/>
      <c r="R146" s="50"/>
    </row>
    <row r="147" spans="3:18" ht="13">
      <c r="C147" s="48"/>
      <c r="K147" s="48"/>
      <c r="R147" s="50"/>
    </row>
    <row r="148" spans="3:18" ht="13">
      <c r="C148" s="48"/>
      <c r="K148" s="48"/>
      <c r="R148" s="50"/>
    </row>
    <row r="149" spans="3:18" ht="13">
      <c r="C149" s="48"/>
      <c r="K149" s="48"/>
      <c r="R149" s="50"/>
    </row>
    <row r="150" spans="3:18" ht="13">
      <c r="C150" s="48"/>
      <c r="K150" s="48"/>
      <c r="R150" s="50"/>
    </row>
    <row r="151" spans="3:18" ht="13">
      <c r="C151" s="48"/>
      <c r="K151" s="48"/>
      <c r="R151" s="50"/>
    </row>
    <row r="152" spans="3:18" ht="13">
      <c r="C152" s="48"/>
      <c r="K152" s="48"/>
      <c r="R152" s="50"/>
    </row>
    <row r="153" spans="3:18" ht="13">
      <c r="C153" s="48"/>
      <c r="K153" s="48"/>
      <c r="R153" s="50"/>
    </row>
    <row r="154" spans="3:18" ht="13">
      <c r="C154" s="48"/>
      <c r="K154" s="48"/>
      <c r="R154" s="50"/>
    </row>
    <row r="155" spans="3:18" ht="13">
      <c r="C155" s="48"/>
      <c r="K155" s="48"/>
      <c r="R155" s="50"/>
    </row>
    <row r="156" spans="3:18" ht="13">
      <c r="C156" s="48"/>
      <c r="K156" s="48"/>
      <c r="R156" s="50"/>
    </row>
    <row r="157" spans="3:18" ht="13">
      <c r="C157" s="48"/>
      <c r="K157" s="48"/>
      <c r="R157" s="50"/>
    </row>
    <row r="158" spans="3:18" ht="13">
      <c r="C158" s="48"/>
      <c r="K158" s="48"/>
      <c r="R158" s="50"/>
    </row>
    <row r="159" spans="3:18" ht="13">
      <c r="C159" s="48"/>
      <c r="K159" s="48"/>
      <c r="R159" s="50"/>
    </row>
    <row r="160" spans="3:18" ht="13">
      <c r="C160" s="48"/>
      <c r="K160" s="48"/>
      <c r="R160" s="50"/>
    </row>
    <row r="161" spans="3:18" ht="13">
      <c r="C161" s="48"/>
      <c r="K161" s="48"/>
      <c r="R161" s="50"/>
    </row>
    <row r="162" spans="3:18" ht="13">
      <c r="C162" s="48"/>
      <c r="K162" s="48"/>
      <c r="R162" s="50"/>
    </row>
    <row r="163" spans="3:18" ht="13">
      <c r="C163" s="48"/>
      <c r="K163" s="48"/>
      <c r="R163" s="50"/>
    </row>
    <row r="164" spans="3:18" ht="13">
      <c r="C164" s="48"/>
      <c r="K164" s="48"/>
      <c r="R164" s="50"/>
    </row>
    <row r="165" spans="3:18" ht="13">
      <c r="C165" s="48"/>
      <c r="K165" s="48"/>
      <c r="R165" s="50"/>
    </row>
    <row r="166" spans="3:18" ht="13">
      <c r="C166" s="48"/>
      <c r="K166" s="48"/>
      <c r="R166" s="50"/>
    </row>
    <row r="167" spans="3:18" ht="13">
      <c r="C167" s="48"/>
      <c r="K167" s="48"/>
      <c r="R167" s="50"/>
    </row>
    <row r="168" spans="3:18" ht="13">
      <c r="C168" s="48"/>
      <c r="K168" s="48"/>
      <c r="R168" s="50"/>
    </row>
    <row r="169" spans="3:18" ht="13">
      <c r="C169" s="48"/>
      <c r="K169" s="48"/>
      <c r="R169" s="50"/>
    </row>
    <row r="170" spans="3:18" ht="13">
      <c r="C170" s="48"/>
      <c r="K170" s="48"/>
      <c r="R170" s="50"/>
    </row>
    <row r="171" spans="3:18" ht="13">
      <c r="C171" s="48"/>
      <c r="K171" s="48"/>
      <c r="R171" s="50"/>
    </row>
    <row r="172" spans="3:18" ht="13">
      <c r="C172" s="48"/>
      <c r="K172" s="48"/>
      <c r="R172" s="50"/>
    </row>
    <row r="173" spans="3:18" ht="13">
      <c r="C173" s="48"/>
      <c r="K173" s="48"/>
      <c r="R173" s="50"/>
    </row>
    <row r="174" spans="3:18" ht="13">
      <c r="C174" s="48"/>
      <c r="K174" s="48"/>
      <c r="R174" s="50"/>
    </row>
    <row r="175" spans="3:18" ht="13">
      <c r="C175" s="48"/>
      <c r="K175" s="48"/>
      <c r="R175" s="50"/>
    </row>
    <row r="176" spans="3:18" ht="13">
      <c r="C176" s="48"/>
      <c r="K176" s="48"/>
      <c r="R176" s="50"/>
    </row>
    <row r="177" spans="3:18" ht="13">
      <c r="C177" s="48"/>
      <c r="K177" s="48"/>
      <c r="R177" s="50"/>
    </row>
    <row r="178" spans="3:18" ht="13">
      <c r="C178" s="48"/>
      <c r="K178" s="48"/>
      <c r="R178" s="50"/>
    </row>
    <row r="179" spans="3:18" ht="13">
      <c r="C179" s="48"/>
      <c r="K179" s="48"/>
      <c r="R179" s="50"/>
    </row>
    <row r="180" spans="3:18" ht="13">
      <c r="C180" s="48"/>
      <c r="K180" s="48"/>
      <c r="R180" s="50"/>
    </row>
    <row r="181" spans="3:18" ht="13">
      <c r="C181" s="48"/>
      <c r="K181" s="48"/>
      <c r="R181" s="50"/>
    </row>
    <row r="182" spans="3:18" ht="13">
      <c r="C182" s="48"/>
      <c r="K182" s="48"/>
      <c r="R182" s="50"/>
    </row>
    <row r="183" spans="3:18" ht="13">
      <c r="C183" s="48"/>
      <c r="K183" s="48"/>
      <c r="R183" s="50"/>
    </row>
    <row r="184" spans="3:18" ht="13">
      <c r="C184" s="48"/>
      <c r="K184" s="48"/>
      <c r="R184" s="50"/>
    </row>
    <row r="185" spans="3:18" ht="13">
      <c r="C185" s="48"/>
      <c r="K185" s="48"/>
      <c r="R185" s="50"/>
    </row>
    <row r="186" spans="3:18" ht="13">
      <c r="C186" s="48"/>
      <c r="K186" s="48"/>
      <c r="R186" s="50"/>
    </row>
    <row r="187" spans="3:18" ht="13">
      <c r="C187" s="48"/>
      <c r="K187" s="48"/>
      <c r="R187" s="50"/>
    </row>
    <row r="188" spans="3:18" ht="13">
      <c r="C188" s="48"/>
      <c r="K188" s="48"/>
      <c r="R188" s="50"/>
    </row>
    <row r="189" spans="3:18" ht="13">
      <c r="C189" s="48"/>
      <c r="K189" s="48"/>
      <c r="R189" s="50"/>
    </row>
    <row r="190" spans="3:18" ht="13">
      <c r="C190" s="48"/>
      <c r="K190" s="48"/>
      <c r="R190" s="50"/>
    </row>
    <row r="191" spans="3:18" ht="13">
      <c r="C191" s="48"/>
      <c r="K191" s="48"/>
      <c r="R191" s="50"/>
    </row>
    <row r="192" spans="3:18" ht="13">
      <c r="C192" s="48"/>
      <c r="K192" s="48"/>
      <c r="R192" s="50"/>
    </row>
    <row r="193" spans="3:18" ht="13">
      <c r="C193" s="48"/>
      <c r="K193" s="48"/>
      <c r="R193" s="50"/>
    </row>
    <row r="194" spans="3:18" ht="13">
      <c r="C194" s="48"/>
      <c r="K194" s="48"/>
      <c r="R194" s="50"/>
    </row>
    <row r="195" spans="3:18" ht="13">
      <c r="C195" s="48"/>
      <c r="K195" s="48"/>
      <c r="R195" s="50"/>
    </row>
    <row r="196" spans="3:18" ht="13">
      <c r="C196" s="48"/>
      <c r="K196" s="48"/>
      <c r="R196" s="50"/>
    </row>
    <row r="197" spans="3:18" ht="13">
      <c r="C197" s="48"/>
      <c r="K197" s="48"/>
      <c r="R197" s="50"/>
    </row>
    <row r="198" spans="3:18" ht="13">
      <c r="C198" s="48"/>
      <c r="K198" s="48"/>
      <c r="R198" s="50"/>
    </row>
    <row r="199" spans="3:18" ht="13">
      <c r="C199" s="48"/>
      <c r="K199" s="48"/>
      <c r="R199" s="50"/>
    </row>
    <row r="200" spans="3:18" ht="13">
      <c r="C200" s="48"/>
      <c r="K200" s="48"/>
      <c r="R200" s="50"/>
    </row>
    <row r="201" spans="3:18" ht="13">
      <c r="C201" s="48"/>
      <c r="K201" s="48"/>
      <c r="R201" s="50"/>
    </row>
    <row r="202" spans="3:18" ht="13">
      <c r="C202" s="48"/>
      <c r="K202" s="48"/>
      <c r="R202" s="50"/>
    </row>
    <row r="203" spans="3:18" ht="13">
      <c r="C203" s="48"/>
      <c r="K203" s="48"/>
      <c r="R203" s="50"/>
    </row>
    <row r="204" spans="3:18" ht="13">
      <c r="C204" s="48"/>
      <c r="K204" s="48"/>
      <c r="R204" s="50"/>
    </row>
    <row r="205" spans="3:18" ht="13">
      <c r="C205" s="48"/>
      <c r="K205" s="48"/>
      <c r="R205" s="50"/>
    </row>
    <row r="206" spans="3:18" ht="13">
      <c r="C206" s="48"/>
      <c r="K206" s="48"/>
      <c r="R206" s="50"/>
    </row>
    <row r="207" spans="3:18" ht="13">
      <c r="C207" s="48"/>
      <c r="K207" s="48"/>
      <c r="R207" s="50"/>
    </row>
    <row r="208" spans="3:18" ht="13">
      <c r="C208" s="48"/>
      <c r="K208" s="48"/>
      <c r="R208" s="50"/>
    </row>
    <row r="209" spans="3:18" ht="13">
      <c r="C209" s="48"/>
      <c r="K209" s="48"/>
      <c r="R209" s="50"/>
    </row>
    <row r="210" spans="3:18" ht="13">
      <c r="C210" s="48"/>
      <c r="K210" s="48"/>
      <c r="R210" s="50"/>
    </row>
    <row r="211" spans="3:18" ht="13">
      <c r="C211" s="48"/>
      <c r="K211" s="48"/>
      <c r="R211" s="50"/>
    </row>
    <row r="212" spans="3:18" ht="13">
      <c r="C212" s="48"/>
      <c r="K212" s="48"/>
      <c r="R212" s="50"/>
    </row>
    <row r="213" spans="3:18" ht="13">
      <c r="C213" s="48"/>
      <c r="K213" s="48"/>
      <c r="R213" s="50"/>
    </row>
    <row r="214" spans="3:18" ht="13">
      <c r="C214" s="48"/>
      <c r="K214" s="48"/>
      <c r="R214" s="50"/>
    </row>
    <row r="215" spans="3:18" ht="13">
      <c r="C215" s="48"/>
      <c r="K215" s="48"/>
      <c r="R215" s="50"/>
    </row>
    <row r="216" spans="3:18" ht="13">
      <c r="C216" s="48"/>
      <c r="K216" s="48"/>
      <c r="R216" s="50"/>
    </row>
    <row r="217" spans="3:18" ht="13">
      <c r="C217" s="48"/>
      <c r="K217" s="48"/>
      <c r="R217" s="50"/>
    </row>
    <row r="218" spans="3:18" ht="13">
      <c r="C218" s="48"/>
      <c r="K218" s="48"/>
      <c r="R218" s="50"/>
    </row>
    <row r="219" spans="3:18" ht="13">
      <c r="C219" s="48"/>
      <c r="K219" s="48"/>
      <c r="R219" s="50"/>
    </row>
    <row r="220" spans="3:18" ht="13">
      <c r="C220" s="48"/>
      <c r="K220" s="48"/>
      <c r="R220" s="50"/>
    </row>
    <row r="221" spans="3:18" ht="13">
      <c r="C221" s="48"/>
      <c r="K221" s="48"/>
      <c r="R221" s="50"/>
    </row>
    <row r="222" spans="3:18" ht="13">
      <c r="C222" s="48"/>
      <c r="K222" s="48"/>
      <c r="R222" s="50"/>
    </row>
    <row r="223" spans="3:18" ht="13">
      <c r="C223" s="48"/>
      <c r="K223" s="48"/>
      <c r="R223" s="50"/>
    </row>
    <row r="224" spans="3:18" ht="13">
      <c r="C224" s="48"/>
      <c r="K224" s="48"/>
      <c r="R224" s="50"/>
    </row>
    <row r="225" spans="3:18" ht="13">
      <c r="C225" s="48"/>
      <c r="K225" s="48"/>
      <c r="R225" s="50"/>
    </row>
    <row r="226" spans="3:18" ht="13">
      <c r="C226" s="48"/>
      <c r="K226" s="48"/>
      <c r="R226" s="50"/>
    </row>
    <row r="227" spans="3:18" ht="13">
      <c r="C227" s="48"/>
      <c r="K227" s="48"/>
      <c r="R227" s="50"/>
    </row>
    <row r="228" spans="3:18" ht="13">
      <c r="C228" s="48"/>
      <c r="K228" s="48"/>
      <c r="R228" s="50"/>
    </row>
    <row r="229" spans="3:18" ht="13">
      <c r="C229" s="48"/>
      <c r="K229" s="48"/>
      <c r="R229" s="50"/>
    </row>
    <row r="230" spans="3:18" ht="13">
      <c r="C230" s="48"/>
      <c r="K230" s="48"/>
      <c r="R230" s="50"/>
    </row>
    <row r="231" spans="3:18" ht="13">
      <c r="C231" s="48"/>
      <c r="K231" s="48"/>
      <c r="R231" s="50"/>
    </row>
    <row r="232" spans="3:18" ht="13">
      <c r="C232" s="48"/>
      <c r="K232" s="48"/>
      <c r="R232" s="50"/>
    </row>
    <row r="233" spans="3:18" ht="13">
      <c r="C233" s="48"/>
      <c r="K233" s="48"/>
      <c r="R233" s="50"/>
    </row>
    <row r="234" spans="3:18" ht="13">
      <c r="C234" s="48"/>
      <c r="K234" s="48"/>
      <c r="R234" s="50"/>
    </row>
    <row r="235" spans="3:18" ht="13">
      <c r="C235" s="48"/>
      <c r="K235" s="48"/>
      <c r="R235" s="50"/>
    </row>
    <row r="236" spans="3:18" ht="13">
      <c r="C236" s="48"/>
      <c r="K236" s="48"/>
      <c r="R236" s="50"/>
    </row>
    <row r="237" spans="3:18" ht="13">
      <c r="C237" s="48"/>
      <c r="K237" s="48"/>
      <c r="R237" s="50"/>
    </row>
    <row r="238" spans="3:18" ht="13">
      <c r="C238" s="48"/>
      <c r="K238" s="48"/>
      <c r="R238" s="50"/>
    </row>
    <row r="239" spans="3:18" ht="13">
      <c r="C239" s="48"/>
      <c r="K239" s="48"/>
      <c r="R239" s="50"/>
    </row>
    <row r="240" spans="3:18" ht="13">
      <c r="C240" s="48"/>
      <c r="K240" s="48"/>
      <c r="R240" s="50"/>
    </row>
    <row r="241" spans="3:18" ht="13">
      <c r="C241" s="48"/>
      <c r="K241" s="48"/>
      <c r="R241" s="50"/>
    </row>
    <row r="242" spans="3:18" ht="13">
      <c r="C242" s="48"/>
      <c r="K242" s="48"/>
      <c r="R242" s="50"/>
    </row>
    <row r="243" spans="3:18" ht="13">
      <c r="C243" s="48"/>
      <c r="K243" s="48"/>
      <c r="R243" s="50"/>
    </row>
    <row r="244" spans="3:18" ht="13">
      <c r="C244" s="48"/>
      <c r="K244" s="48"/>
      <c r="R244" s="50"/>
    </row>
    <row r="245" spans="3:18" ht="13">
      <c r="C245" s="48"/>
      <c r="K245" s="48"/>
      <c r="R245" s="50"/>
    </row>
    <row r="246" spans="3:18" ht="13">
      <c r="C246" s="48"/>
      <c r="K246" s="48"/>
      <c r="R246" s="50"/>
    </row>
    <row r="247" spans="3:18" ht="13">
      <c r="C247" s="48"/>
      <c r="K247" s="48"/>
      <c r="R247" s="50"/>
    </row>
    <row r="248" spans="3:18" ht="13">
      <c r="C248" s="48"/>
      <c r="K248" s="48"/>
      <c r="R248" s="50"/>
    </row>
    <row r="249" spans="3:18" ht="13">
      <c r="C249" s="48"/>
      <c r="K249" s="48"/>
      <c r="R249" s="50"/>
    </row>
    <row r="250" spans="3:18" ht="13">
      <c r="C250" s="48"/>
      <c r="K250" s="48"/>
      <c r="R250" s="50"/>
    </row>
    <row r="251" spans="3:18" ht="13">
      <c r="C251" s="48"/>
      <c r="K251" s="48"/>
      <c r="R251" s="50"/>
    </row>
    <row r="252" spans="3:18" ht="13">
      <c r="C252" s="48"/>
      <c r="K252" s="48"/>
      <c r="R252" s="50"/>
    </row>
    <row r="253" spans="3:18" ht="13">
      <c r="C253" s="48"/>
      <c r="K253" s="48"/>
      <c r="R253" s="50"/>
    </row>
    <row r="254" spans="3:18" ht="13">
      <c r="C254" s="48"/>
      <c r="K254" s="48"/>
      <c r="R254" s="50"/>
    </row>
    <row r="255" spans="3:18" ht="13">
      <c r="C255" s="48"/>
      <c r="K255" s="48"/>
      <c r="R255" s="50"/>
    </row>
    <row r="256" spans="3:18" ht="13">
      <c r="C256" s="48"/>
      <c r="K256" s="48"/>
      <c r="R256" s="50"/>
    </row>
    <row r="257" spans="3:18" ht="13">
      <c r="C257" s="48"/>
      <c r="K257" s="48"/>
      <c r="R257" s="50"/>
    </row>
    <row r="258" spans="3:18" ht="13">
      <c r="C258" s="48"/>
      <c r="K258" s="48"/>
      <c r="R258" s="50"/>
    </row>
    <row r="259" spans="3:18" ht="13">
      <c r="C259" s="48"/>
      <c r="K259" s="48"/>
      <c r="R259" s="50"/>
    </row>
    <row r="260" spans="3:18" ht="13">
      <c r="C260" s="48"/>
      <c r="K260" s="48"/>
      <c r="R260" s="50"/>
    </row>
    <row r="261" spans="3:18" ht="13">
      <c r="C261" s="48"/>
      <c r="K261" s="48"/>
      <c r="R261" s="50"/>
    </row>
    <row r="262" spans="3:18" ht="13">
      <c r="C262" s="48"/>
      <c r="K262" s="48"/>
      <c r="R262" s="50"/>
    </row>
    <row r="263" spans="3:18" ht="13">
      <c r="C263" s="48"/>
      <c r="K263" s="48"/>
      <c r="R263" s="50"/>
    </row>
    <row r="264" spans="3:18" ht="13">
      <c r="C264" s="48"/>
      <c r="K264" s="48"/>
      <c r="R264" s="50"/>
    </row>
    <row r="265" spans="3:18" ht="13">
      <c r="C265" s="48"/>
      <c r="K265" s="48"/>
      <c r="R265" s="50"/>
    </row>
    <row r="266" spans="3:18" ht="13">
      <c r="C266" s="48"/>
      <c r="K266" s="48"/>
      <c r="R266" s="50"/>
    </row>
    <row r="267" spans="3:18" ht="13">
      <c r="C267" s="48"/>
      <c r="K267" s="48"/>
      <c r="R267" s="50"/>
    </row>
    <row r="268" spans="3:18" ht="13">
      <c r="C268" s="48"/>
      <c r="K268" s="48"/>
      <c r="R268" s="50"/>
    </row>
    <row r="269" spans="3:18" ht="13">
      <c r="C269" s="48"/>
      <c r="K269" s="48"/>
      <c r="R269" s="50"/>
    </row>
    <row r="270" spans="3:18" ht="13">
      <c r="C270" s="48"/>
      <c r="K270" s="48"/>
      <c r="R270" s="50"/>
    </row>
    <row r="271" spans="3:18" ht="13">
      <c r="C271" s="48"/>
      <c r="K271" s="48"/>
      <c r="R271" s="50"/>
    </row>
    <row r="272" spans="3:18" ht="13">
      <c r="C272" s="48"/>
      <c r="K272" s="48"/>
      <c r="R272" s="50"/>
    </row>
    <row r="273" spans="3:18" ht="13">
      <c r="C273" s="48"/>
      <c r="K273" s="48"/>
      <c r="R273" s="50"/>
    </row>
    <row r="274" spans="3:18" ht="13">
      <c r="C274" s="48"/>
      <c r="K274" s="48"/>
      <c r="R274" s="50"/>
    </row>
    <row r="275" spans="3:18" ht="13">
      <c r="C275" s="48"/>
      <c r="K275" s="48"/>
      <c r="R275" s="50"/>
    </row>
    <row r="276" spans="3:18" ht="13">
      <c r="C276" s="48"/>
      <c r="K276" s="48"/>
      <c r="R276" s="50"/>
    </row>
    <row r="277" spans="3:18" ht="13">
      <c r="C277" s="48"/>
      <c r="K277" s="48"/>
      <c r="R277" s="50"/>
    </row>
    <row r="278" spans="3:18" ht="13">
      <c r="C278" s="48"/>
      <c r="K278" s="48"/>
      <c r="R278" s="50"/>
    </row>
    <row r="279" spans="3:18" ht="13">
      <c r="C279" s="48"/>
      <c r="K279" s="48"/>
      <c r="R279" s="50"/>
    </row>
    <row r="280" spans="3:18" ht="13">
      <c r="C280" s="48"/>
      <c r="K280" s="48"/>
      <c r="R280" s="50"/>
    </row>
    <row r="281" spans="3:18" ht="13">
      <c r="C281" s="48"/>
      <c r="K281" s="48"/>
      <c r="R281" s="50"/>
    </row>
    <row r="282" spans="3:18" ht="13">
      <c r="C282" s="48"/>
      <c r="K282" s="48"/>
      <c r="R282" s="50"/>
    </row>
    <row r="283" spans="3:18" ht="13">
      <c r="C283" s="48"/>
      <c r="K283" s="48"/>
      <c r="R283" s="50"/>
    </row>
    <row r="284" spans="3:18" ht="13">
      <c r="C284" s="48"/>
      <c r="K284" s="48"/>
      <c r="R284" s="50"/>
    </row>
    <row r="285" spans="3:18" ht="13">
      <c r="C285" s="48"/>
      <c r="K285" s="48"/>
      <c r="R285" s="50"/>
    </row>
    <row r="286" spans="3:18" ht="13">
      <c r="C286" s="48"/>
      <c r="K286" s="48"/>
      <c r="R286" s="50"/>
    </row>
    <row r="287" spans="3:18" ht="13">
      <c r="C287" s="48"/>
      <c r="K287" s="48"/>
      <c r="R287" s="50"/>
    </row>
    <row r="288" spans="3:18" ht="13">
      <c r="C288" s="48"/>
      <c r="K288" s="48"/>
      <c r="R288" s="50"/>
    </row>
    <row r="289" spans="3:18" ht="13">
      <c r="C289" s="48"/>
      <c r="K289" s="48"/>
      <c r="R289" s="50"/>
    </row>
    <row r="290" spans="3:18" ht="13">
      <c r="C290" s="48"/>
      <c r="K290" s="48"/>
      <c r="R290" s="50"/>
    </row>
    <row r="291" spans="3:18" ht="13">
      <c r="C291" s="48"/>
      <c r="K291" s="48"/>
      <c r="R291" s="50"/>
    </row>
    <row r="292" spans="3:18" ht="13">
      <c r="C292" s="48"/>
      <c r="K292" s="48"/>
      <c r="R292" s="50"/>
    </row>
    <row r="293" spans="3:18" ht="13">
      <c r="C293" s="48"/>
      <c r="K293" s="48"/>
      <c r="R293" s="50"/>
    </row>
    <row r="294" spans="3:18" ht="13">
      <c r="C294" s="48"/>
      <c r="K294" s="48"/>
      <c r="R294" s="50"/>
    </row>
    <row r="295" spans="3:18" ht="13">
      <c r="C295" s="48"/>
      <c r="K295" s="48"/>
      <c r="R295" s="50"/>
    </row>
    <row r="296" spans="3:18" ht="13">
      <c r="C296" s="48"/>
      <c r="K296" s="48"/>
      <c r="R296" s="50"/>
    </row>
    <row r="297" spans="3:18" ht="13">
      <c r="C297" s="48"/>
      <c r="K297" s="48"/>
      <c r="R297" s="50"/>
    </row>
    <row r="298" spans="3:18" ht="13">
      <c r="C298" s="48"/>
      <c r="K298" s="48"/>
      <c r="R298" s="50"/>
    </row>
    <row r="299" spans="3:18" ht="13">
      <c r="C299" s="48"/>
      <c r="K299" s="48"/>
      <c r="R299" s="50"/>
    </row>
    <row r="300" spans="3:18" ht="13">
      <c r="C300" s="48"/>
      <c r="K300" s="48"/>
      <c r="R300" s="50"/>
    </row>
    <row r="301" spans="3:18" ht="13">
      <c r="C301" s="48"/>
      <c r="K301" s="48"/>
      <c r="R301" s="50"/>
    </row>
    <row r="302" spans="3:18" ht="13">
      <c r="C302" s="48"/>
      <c r="K302" s="48"/>
      <c r="R302" s="50"/>
    </row>
    <row r="303" spans="3:18" ht="13">
      <c r="C303" s="48"/>
      <c r="K303" s="48"/>
      <c r="R303" s="50"/>
    </row>
    <row r="304" spans="3:18" ht="13">
      <c r="C304" s="48"/>
      <c r="K304" s="48"/>
      <c r="R304" s="50"/>
    </row>
    <row r="305" spans="3:18" ht="13">
      <c r="C305" s="48"/>
      <c r="K305" s="48"/>
      <c r="R305" s="50"/>
    </row>
    <row r="306" spans="3:18" ht="13">
      <c r="C306" s="48"/>
      <c r="K306" s="48"/>
      <c r="R306" s="50"/>
    </row>
    <row r="307" spans="3:18" ht="13">
      <c r="C307" s="48"/>
      <c r="K307" s="48"/>
      <c r="R307" s="50"/>
    </row>
    <row r="308" spans="3:18" ht="13">
      <c r="C308" s="48"/>
      <c r="K308" s="48"/>
      <c r="R308" s="50"/>
    </row>
    <row r="309" spans="3:18" ht="13">
      <c r="C309" s="48"/>
      <c r="K309" s="48"/>
      <c r="R309" s="50"/>
    </row>
    <row r="310" spans="3:18" ht="13">
      <c r="C310" s="48"/>
      <c r="K310" s="48"/>
      <c r="R310" s="50"/>
    </row>
    <row r="311" spans="3:18" ht="13">
      <c r="C311" s="48"/>
      <c r="K311" s="48"/>
      <c r="R311" s="50"/>
    </row>
    <row r="312" spans="3:18" ht="13">
      <c r="C312" s="48"/>
      <c r="K312" s="48"/>
      <c r="R312" s="50"/>
    </row>
    <row r="313" spans="3:18" ht="13">
      <c r="C313" s="48"/>
      <c r="K313" s="48"/>
      <c r="R313" s="50"/>
    </row>
    <row r="314" spans="3:18" ht="13">
      <c r="C314" s="48"/>
      <c r="K314" s="48"/>
      <c r="R314" s="50"/>
    </row>
    <row r="315" spans="3:18" ht="13">
      <c r="C315" s="48"/>
      <c r="K315" s="48"/>
      <c r="R315" s="50"/>
    </row>
    <row r="316" spans="3:18" ht="13">
      <c r="C316" s="48"/>
      <c r="K316" s="48"/>
      <c r="R316" s="50"/>
    </row>
    <row r="317" spans="3:18" ht="13">
      <c r="C317" s="48"/>
      <c r="K317" s="48"/>
      <c r="R317" s="50"/>
    </row>
    <row r="318" spans="3:18" ht="13">
      <c r="C318" s="48"/>
      <c r="K318" s="48"/>
      <c r="R318" s="50"/>
    </row>
    <row r="319" spans="3:18" ht="13">
      <c r="C319" s="48"/>
      <c r="K319" s="48"/>
      <c r="R319" s="50"/>
    </row>
    <row r="320" spans="3:18" ht="13">
      <c r="C320" s="48"/>
      <c r="K320" s="48"/>
      <c r="R320" s="50"/>
    </row>
    <row r="321" spans="3:18" ht="13">
      <c r="C321" s="48"/>
      <c r="K321" s="48"/>
      <c r="R321" s="50"/>
    </row>
    <row r="322" spans="3:18" ht="13">
      <c r="C322" s="48"/>
      <c r="K322" s="48"/>
      <c r="R322" s="50"/>
    </row>
    <row r="323" spans="3:18" ht="13">
      <c r="C323" s="48"/>
      <c r="K323" s="48"/>
      <c r="R323" s="50"/>
    </row>
    <row r="324" spans="3:18" ht="13">
      <c r="C324" s="48"/>
      <c r="K324" s="48"/>
      <c r="R324" s="50"/>
    </row>
    <row r="325" spans="3:18" ht="13">
      <c r="C325" s="48"/>
      <c r="K325" s="48"/>
      <c r="R325" s="50"/>
    </row>
    <row r="326" spans="3:18" ht="13">
      <c r="C326" s="48"/>
      <c r="K326" s="48"/>
      <c r="R326" s="50"/>
    </row>
    <row r="327" spans="3:18" ht="13">
      <c r="C327" s="48"/>
      <c r="K327" s="48"/>
      <c r="R327" s="50"/>
    </row>
    <row r="328" spans="3:18" ht="13">
      <c r="C328" s="48"/>
      <c r="K328" s="48"/>
      <c r="R328" s="50"/>
    </row>
    <row r="329" spans="3:18" ht="13">
      <c r="C329" s="48"/>
      <c r="K329" s="48"/>
      <c r="R329" s="50"/>
    </row>
    <row r="330" spans="3:18" ht="13">
      <c r="C330" s="48"/>
      <c r="K330" s="48"/>
      <c r="R330" s="50"/>
    </row>
    <row r="331" spans="3:18" ht="13">
      <c r="C331" s="48"/>
      <c r="K331" s="48"/>
      <c r="R331" s="50"/>
    </row>
    <row r="332" spans="3:18" ht="13">
      <c r="C332" s="48"/>
      <c r="K332" s="48"/>
      <c r="R332" s="50"/>
    </row>
    <row r="333" spans="3:18" ht="13">
      <c r="C333" s="48"/>
      <c r="K333" s="48"/>
      <c r="R333" s="50"/>
    </row>
    <row r="334" spans="3:18" ht="13">
      <c r="C334" s="48"/>
      <c r="K334" s="48"/>
      <c r="R334" s="50"/>
    </row>
    <row r="335" spans="3:18" ht="13">
      <c r="C335" s="48"/>
      <c r="K335" s="48"/>
      <c r="R335" s="50"/>
    </row>
    <row r="336" spans="3:18" ht="13">
      <c r="C336" s="48"/>
      <c r="K336" s="48"/>
      <c r="R336" s="50"/>
    </row>
    <row r="337" spans="3:18" ht="13">
      <c r="C337" s="48"/>
      <c r="K337" s="48"/>
      <c r="R337" s="50"/>
    </row>
    <row r="338" spans="3:18" ht="13">
      <c r="C338" s="48"/>
      <c r="K338" s="48"/>
      <c r="R338" s="50"/>
    </row>
    <row r="339" spans="3:18" ht="13">
      <c r="C339" s="48"/>
      <c r="K339" s="48"/>
      <c r="R339" s="50"/>
    </row>
    <row r="340" spans="3:18" ht="13">
      <c r="C340" s="48"/>
      <c r="K340" s="48"/>
      <c r="R340" s="50"/>
    </row>
    <row r="341" spans="3:18" ht="13">
      <c r="C341" s="48"/>
      <c r="K341" s="48"/>
      <c r="R341" s="50"/>
    </row>
    <row r="342" spans="3:18" ht="13">
      <c r="C342" s="48"/>
      <c r="K342" s="48"/>
      <c r="R342" s="50"/>
    </row>
    <row r="343" spans="3:18" ht="13">
      <c r="C343" s="48"/>
      <c r="K343" s="48"/>
      <c r="R343" s="50"/>
    </row>
    <row r="344" spans="3:18" ht="13">
      <c r="C344" s="48"/>
      <c r="K344" s="48"/>
      <c r="R344" s="50"/>
    </row>
    <row r="345" spans="3:18" ht="13">
      <c r="C345" s="48"/>
      <c r="K345" s="48"/>
      <c r="R345" s="50"/>
    </row>
    <row r="346" spans="3:18" ht="13">
      <c r="C346" s="48"/>
      <c r="K346" s="48"/>
      <c r="R346" s="50"/>
    </row>
    <row r="347" spans="3:18" ht="13">
      <c r="C347" s="48"/>
      <c r="K347" s="48"/>
      <c r="R347" s="50"/>
    </row>
    <row r="348" spans="3:18" ht="13">
      <c r="C348" s="48"/>
      <c r="K348" s="48"/>
      <c r="R348" s="50"/>
    </row>
    <row r="349" spans="3:18" ht="13">
      <c r="C349" s="48"/>
      <c r="K349" s="48"/>
      <c r="R349" s="50"/>
    </row>
    <row r="350" spans="3:18" ht="13">
      <c r="C350" s="48"/>
      <c r="K350" s="48"/>
      <c r="R350" s="50"/>
    </row>
    <row r="351" spans="3:18" ht="13">
      <c r="C351" s="48"/>
      <c r="K351" s="48"/>
      <c r="R351" s="50"/>
    </row>
    <row r="352" spans="3:18" ht="13">
      <c r="C352" s="48"/>
      <c r="K352" s="48"/>
      <c r="R352" s="50"/>
    </row>
    <row r="353" spans="3:18" ht="13">
      <c r="C353" s="48"/>
      <c r="K353" s="48"/>
      <c r="R353" s="50"/>
    </row>
    <row r="354" spans="3:18" ht="13">
      <c r="C354" s="48"/>
      <c r="K354" s="48"/>
      <c r="R354" s="50"/>
    </row>
    <row r="355" spans="3:18" ht="13">
      <c r="C355" s="48"/>
      <c r="K355" s="48"/>
      <c r="R355" s="50"/>
    </row>
    <row r="356" spans="3:18" ht="13">
      <c r="C356" s="48"/>
      <c r="K356" s="48"/>
      <c r="R356" s="50"/>
    </row>
    <row r="357" spans="3:18" ht="13">
      <c r="C357" s="48"/>
      <c r="K357" s="48"/>
      <c r="R357" s="50"/>
    </row>
    <row r="358" spans="3:18" ht="13">
      <c r="C358" s="48"/>
      <c r="K358" s="48"/>
      <c r="R358" s="50"/>
    </row>
    <row r="359" spans="3:18" ht="13">
      <c r="C359" s="48"/>
      <c r="K359" s="48"/>
      <c r="R359" s="50"/>
    </row>
    <row r="360" spans="3:18" ht="13">
      <c r="C360" s="48"/>
      <c r="K360" s="48"/>
      <c r="R360" s="50"/>
    </row>
    <row r="361" spans="3:18" ht="13">
      <c r="C361" s="48"/>
      <c r="K361" s="48"/>
      <c r="R361" s="50"/>
    </row>
    <row r="362" spans="3:18" ht="13">
      <c r="C362" s="48"/>
      <c r="K362" s="48"/>
      <c r="R362" s="50"/>
    </row>
    <row r="363" spans="3:18" ht="13">
      <c r="C363" s="48"/>
      <c r="K363" s="48"/>
      <c r="R363" s="50"/>
    </row>
    <row r="364" spans="3:18" ht="13">
      <c r="C364" s="48"/>
      <c r="K364" s="48"/>
      <c r="R364" s="50"/>
    </row>
    <row r="365" spans="3:18" ht="13">
      <c r="C365" s="48"/>
      <c r="K365" s="48"/>
      <c r="R365" s="50"/>
    </row>
    <row r="366" spans="3:18" ht="13">
      <c r="C366" s="48"/>
      <c r="K366" s="48"/>
      <c r="R366" s="50"/>
    </row>
    <row r="367" spans="3:18" ht="13">
      <c r="C367" s="48"/>
      <c r="K367" s="48"/>
      <c r="R367" s="50"/>
    </row>
    <row r="368" spans="3:18" ht="13">
      <c r="C368" s="48"/>
      <c r="K368" s="48"/>
      <c r="R368" s="50"/>
    </row>
    <row r="369" spans="3:18" ht="13">
      <c r="C369" s="48"/>
      <c r="K369" s="48"/>
      <c r="R369" s="50"/>
    </row>
    <row r="370" spans="3:18" ht="13">
      <c r="C370" s="48"/>
      <c r="K370" s="48"/>
      <c r="R370" s="50"/>
    </row>
    <row r="371" spans="3:18" ht="13">
      <c r="C371" s="48"/>
      <c r="K371" s="48"/>
      <c r="R371" s="50"/>
    </row>
    <row r="372" spans="3:18" ht="13">
      <c r="C372" s="48"/>
      <c r="K372" s="48"/>
      <c r="R372" s="50"/>
    </row>
    <row r="373" spans="3:18" ht="13">
      <c r="C373" s="48"/>
      <c r="K373" s="48"/>
      <c r="R373" s="50"/>
    </row>
    <row r="374" spans="3:18" ht="13">
      <c r="C374" s="48"/>
      <c r="K374" s="48"/>
      <c r="R374" s="50"/>
    </row>
    <row r="375" spans="3:18" ht="13">
      <c r="C375" s="48"/>
      <c r="K375" s="48"/>
      <c r="R375" s="50"/>
    </row>
    <row r="376" spans="3:18" ht="13">
      <c r="C376" s="48"/>
      <c r="K376" s="48"/>
      <c r="R376" s="50"/>
    </row>
    <row r="377" spans="3:18" ht="13">
      <c r="C377" s="48"/>
      <c r="K377" s="48"/>
      <c r="R377" s="50"/>
    </row>
    <row r="378" spans="3:18" ht="13">
      <c r="C378" s="48"/>
      <c r="K378" s="48"/>
      <c r="R378" s="50"/>
    </row>
    <row r="379" spans="3:18" ht="13">
      <c r="C379" s="48"/>
      <c r="K379" s="48"/>
      <c r="R379" s="50"/>
    </row>
    <row r="380" spans="3:18" ht="13">
      <c r="C380" s="48"/>
      <c r="K380" s="48"/>
      <c r="R380" s="50"/>
    </row>
    <row r="381" spans="3:18" ht="13">
      <c r="C381" s="48"/>
      <c r="K381" s="48"/>
      <c r="R381" s="50"/>
    </row>
    <row r="382" spans="3:18" ht="13">
      <c r="C382" s="48"/>
      <c r="K382" s="48"/>
      <c r="R382" s="50"/>
    </row>
    <row r="383" spans="3:18" ht="13">
      <c r="C383" s="48"/>
      <c r="K383" s="48"/>
      <c r="R383" s="50"/>
    </row>
    <row r="384" spans="3:18" ht="13">
      <c r="C384" s="48"/>
      <c r="K384" s="48"/>
      <c r="R384" s="50"/>
    </row>
    <row r="385" spans="3:18" ht="13">
      <c r="C385" s="48"/>
      <c r="K385" s="48"/>
      <c r="R385" s="50"/>
    </row>
    <row r="386" spans="3:18" ht="13">
      <c r="C386" s="48"/>
      <c r="K386" s="48"/>
      <c r="R386" s="50"/>
    </row>
    <row r="387" spans="3:18" ht="13">
      <c r="C387" s="48"/>
      <c r="K387" s="48"/>
      <c r="R387" s="50"/>
    </row>
    <row r="388" spans="3:18" ht="13">
      <c r="C388" s="48"/>
      <c r="K388" s="48"/>
      <c r="R388" s="50"/>
    </row>
    <row r="389" spans="3:18" ht="13">
      <c r="C389" s="48"/>
      <c r="K389" s="48"/>
      <c r="R389" s="50"/>
    </row>
    <row r="390" spans="3:18" ht="13">
      <c r="C390" s="48"/>
      <c r="K390" s="48"/>
      <c r="R390" s="50"/>
    </row>
    <row r="391" spans="3:18" ht="13">
      <c r="C391" s="48"/>
      <c r="K391" s="48"/>
      <c r="R391" s="50"/>
    </row>
    <row r="392" spans="3:18" ht="13">
      <c r="C392" s="48"/>
      <c r="K392" s="48"/>
      <c r="R392" s="50"/>
    </row>
    <row r="393" spans="3:18" ht="13">
      <c r="C393" s="48"/>
      <c r="K393" s="48"/>
      <c r="R393" s="50"/>
    </row>
    <row r="394" spans="3:18" ht="13">
      <c r="C394" s="48"/>
      <c r="K394" s="48"/>
      <c r="R394" s="50"/>
    </row>
    <row r="395" spans="3:18" ht="13">
      <c r="C395" s="48"/>
      <c r="K395" s="48"/>
      <c r="R395" s="50"/>
    </row>
    <row r="396" spans="3:18" ht="13">
      <c r="C396" s="48"/>
      <c r="K396" s="48"/>
      <c r="R396" s="50"/>
    </row>
    <row r="397" spans="3:18" ht="13">
      <c r="C397" s="48"/>
      <c r="K397" s="48"/>
      <c r="R397" s="50"/>
    </row>
    <row r="398" spans="3:18" ht="13">
      <c r="C398" s="48"/>
      <c r="K398" s="48"/>
      <c r="R398" s="50"/>
    </row>
    <row r="399" spans="3:18" ht="13">
      <c r="C399" s="48"/>
      <c r="K399" s="48"/>
      <c r="R399" s="50"/>
    </row>
    <row r="400" spans="3:18" ht="13">
      <c r="C400" s="48"/>
      <c r="K400" s="48"/>
      <c r="R400" s="50"/>
    </row>
    <row r="401" spans="3:18" ht="13">
      <c r="C401" s="48"/>
      <c r="K401" s="48"/>
      <c r="R401" s="50"/>
    </row>
    <row r="402" spans="3:18" ht="13">
      <c r="C402" s="48"/>
      <c r="K402" s="48"/>
      <c r="R402" s="50"/>
    </row>
    <row r="403" spans="3:18" ht="13">
      <c r="C403" s="48"/>
      <c r="K403" s="48"/>
      <c r="R403" s="50"/>
    </row>
    <row r="404" spans="3:18" ht="13">
      <c r="C404" s="48"/>
      <c r="K404" s="48"/>
      <c r="R404" s="50"/>
    </row>
    <row r="405" spans="3:18" ht="13">
      <c r="C405" s="48"/>
      <c r="K405" s="48"/>
      <c r="R405" s="50"/>
    </row>
    <row r="406" spans="3:18" ht="13">
      <c r="C406" s="48"/>
      <c r="K406" s="48"/>
      <c r="R406" s="50"/>
    </row>
    <row r="407" spans="3:18" ht="13">
      <c r="C407" s="48"/>
      <c r="K407" s="48"/>
      <c r="R407" s="50"/>
    </row>
    <row r="408" spans="3:18" ht="13">
      <c r="C408" s="48"/>
      <c r="K408" s="48"/>
      <c r="R408" s="50"/>
    </row>
    <row r="409" spans="3:18" ht="13">
      <c r="C409" s="48"/>
      <c r="K409" s="48"/>
      <c r="R409" s="50"/>
    </row>
    <row r="410" spans="3:18" ht="13">
      <c r="C410" s="48"/>
      <c r="K410" s="48"/>
      <c r="R410" s="50"/>
    </row>
    <row r="411" spans="3:18" ht="13">
      <c r="C411" s="48"/>
      <c r="K411" s="48"/>
      <c r="R411" s="50"/>
    </row>
    <row r="412" spans="3:18" ht="13">
      <c r="C412" s="48"/>
      <c r="K412" s="48"/>
      <c r="R412" s="50"/>
    </row>
    <row r="413" spans="3:18" ht="13">
      <c r="C413" s="48"/>
      <c r="K413" s="48"/>
      <c r="R413" s="50"/>
    </row>
    <row r="414" spans="3:18" ht="13">
      <c r="C414" s="48"/>
      <c r="K414" s="48"/>
      <c r="R414" s="50"/>
    </row>
    <row r="415" spans="3:18" ht="13">
      <c r="C415" s="48"/>
      <c r="K415" s="48"/>
      <c r="R415" s="50"/>
    </row>
    <row r="416" spans="3:18" ht="13">
      <c r="C416" s="48"/>
      <c r="K416" s="48"/>
      <c r="R416" s="50"/>
    </row>
    <row r="417" spans="3:18" ht="13">
      <c r="C417" s="48"/>
      <c r="K417" s="48"/>
      <c r="R417" s="50"/>
    </row>
    <row r="418" spans="3:18" ht="13">
      <c r="C418" s="48"/>
      <c r="K418" s="48"/>
      <c r="R418" s="50"/>
    </row>
    <row r="419" spans="3:18" ht="13">
      <c r="C419" s="48"/>
      <c r="K419" s="48"/>
      <c r="R419" s="50"/>
    </row>
    <row r="420" spans="3:18" ht="13">
      <c r="C420" s="48"/>
      <c r="K420" s="48"/>
      <c r="R420" s="50"/>
    </row>
    <row r="421" spans="3:18" ht="13">
      <c r="C421" s="48"/>
      <c r="K421" s="48"/>
      <c r="R421" s="50"/>
    </row>
    <row r="422" spans="3:18" ht="13">
      <c r="C422" s="48"/>
      <c r="K422" s="48"/>
      <c r="R422" s="50"/>
    </row>
    <row r="423" spans="3:18" ht="13">
      <c r="C423" s="48"/>
      <c r="K423" s="48"/>
      <c r="R423" s="50"/>
    </row>
    <row r="424" spans="3:18" ht="13">
      <c r="C424" s="48"/>
      <c r="K424" s="48"/>
      <c r="R424" s="50"/>
    </row>
    <row r="425" spans="3:18" ht="13">
      <c r="C425" s="48"/>
      <c r="K425" s="48"/>
      <c r="R425" s="50"/>
    </row>
    <row r="426" spans="3:18" ht="13">
      <c r="C426" s="48"/>
      <c r="K426" s="48"/>
      <c r="R426" s="50"/>
    </row>
    <row r="427" spans="3:18" ht="13">
      <c r="C427" s="48"/>
      <c r="K427" s="48"/>
      <c r="R427" s="50"/>
    </row>
    <row r="428" spans="3:18" ht="13">
      <c r="C428" s="48"/>
      <c r="K428" s="48"/>
      <c r="R428" s="50"/>
    </row>
    <row r="429" spans="3:18" ht="13">
      <c r="C429" s="48"/>
      <c r="K429" s="48"/>
      <c r="R429" s="50"/>
    </row>
    <row r="430" spans="3:18" ht="13">
      <c r="C430" s="48"/>
      <c r="K430" s="48"/>
      <c r="R430" s="50"/>
    </row>
    <row r="431" spans="3:18" ht="13">
      <c r="C431" s="48"/>
      <c r="K431" s="48"/>
      <c r="R431" s="50"/>
    </row>
    <row r="432" spans="3:18" ht="13">
      <c r="C432" s="48"/>
      <c r="K432" s="48"/>
      <c r="R432" s="50"/>
    </row>
    <row r="433" spans="3:18" ht="13">
      <c r="C433" s="48"/>
      <c r="K433" s="48"/>
      <c r="R433" s="50"/>
    </row>
    <row r="434" spans="3:18" ht="13">
      <c r="C434" s="48"/>
      <c r="K434" s="48"/>
      <c r="R434" s="50"/>
    </row>
    <row r="435" spans="3:18" ht="13">
      <c r="C435" s="48"/>
      <c r="K435" s="48"/>
      <c r="R435" s="50"/>
    </row>
    <row r="436" spans="3:18" ht="13">
      <c r="C436" s="48"/>
      <c r="K436" s="48"/>
      <c r="R436" s="50"/>
    </row>
    <row r="437" spans="3:18" ht="13">
      <c r="C437" s="48"/>
      <c r="K437" s="48"/>
      <c r="R437" s="50"/>
    </row>
    <row r="438" spans="3:18" ht="13">
      <c r="C438" s="48"/>
      <c r="K438" s="48"/>
      <c r="R438" s="50"/>
    </row>
    <row r="439" spans="3:18" ht="13">
      <c r="C439" s="48"/>
      <c r="K439" s="48"/>
      <c r="R439" s="50"/>
    </row>
    <row r="440" spans="3:18" ht="13">
      <c r="C440" s="48"/>
      <c r="K440" s="48"/>
      <c r="R440" s="50"/>
    </row>
    <row r="441" spans="3:18" ht="13">
      <c r="C441" s="48"/>
      <c r="K441" s="48"/>
      <c r="R441" s="50"/>
    </row>
    <row r="442" spans="3:18" ht="13">
      <c r="C442" s="48"/>
      <c r="K442" s="48"/>
      <c r="R442" s="50"/>
    </row>
    <row r="443" spans="3:18" ht="13">
      <c r="C443" s="48"/>
      <c r="K443" s="48"/>
      <c r="R443" s="50"/>
    </row>
    <row r="444" spans="3:18" ht="13">
      <c r="C444" s="48"/>
      <c r="K444" s="48"/>
      <c r="R444" s="50"/>
    </row>
    <row r="445" spans="3:18" ht="13">
      <c r="C445" s="48"/>
      <c r="K445" s="48"/>
      <c r="R445" s="50"/>
    </row>
    <row r="446" spans="3:18" ht="13">
      <c r="C446" s="48"/>
      <c r="K446" s="48"/>
      <c r="R446" s="50"/>
    </row>
    <row r="447" spans="3:18" ht="13">
      <c r="C447" s="48"/>
      <c r="K447" s="48"/>
      <c r="R447" s="50"/>
    </row>
    <row r="448" spans="3:18" ht="13">
      <c r="C448" s="48"/>
      <c r="K448" s="48"/>
      <c r="R448" s="50"/>
    </row>
    <row r="449" spans="3:18" ht="13">
      <c r="C449" s="48"/>
      <c r="K449" s="48"/>
      <c r="R449" s="50"/>
    </row>
    <row r="450" spans="3:18" ht="13">
      <c r="C450" s="48"/>
      <c r="K450" s="48"/>
      <c r="R450" s="50"/>
    </row>
    <row r="451" spans="3:18" ht="13">
      <c r="C451" s="48"/>
      <c r="K451" s="48"/>
      <c r="R451" s="50"/>
    </row>
    <row r="452" spans="3:18" ht="13">
      <c r="C452" s="48"/>
      <c r="K452" s="48"/>
      <c r="R452" s="50"/>
    </row>
    <row r="453" spans="3:18" ht="13">
      <c r="C453" s="48"/>
      <c r="K453" s="48"/>
      <c r="R453" s="50"/>
    </row>
    <row r="454" spans="3:18" ht="13">
      <c r="C454" s="48"/>
      <c r="K454" s="48"/>
      <c r="R454" s="50"/>
    </row>
    <row r="455" spans="3:18" ht="13">
      <c r="C455" s="48"/>
      <c r="K455" s="48"/>
      <c r="R455" s="50"/>
    </row>
    <row r="456" spans="3:18" ht="13">
      <c r="C456" s="48"/>
      <c r="K456" s="48"/>
      <c r="R456" s="50"/>
    </row>
    <row r="457" spans="3:18" ht="13">
      <c r="C457" s="48"/>
      <c r="K457" s="48"/>
      <c r="R457" s="50"/>
    </row>
    <row r="458" spans="3:18" ht="13">
      <c r="C458" s="48"/>
      <c r="K458" s="48"/>
      <c r="R458" s="50"/>
    </row>
    <row r="459" spans="3:18" ht="13">
      <c r="C459" s="48"/>
      <c r="K459" s="48"/>
      <c r="R459" s="50"/>
    </row>
    <row r="460" spans="3:18" ht="13">
      <c r="C460" s="48"/>
      <c r="K460" s="48"/>
      <c r="R460" s="50"/>
    </row>
    <row r="461" spans="3:18" ht="13">
      <c r="C461" s="48"/>
      <c r="K461" s="48"/>
      <c r="R461" s="50"/>
    </row>
    <row r="462" spans="3:18" ht="13">
      <c r="C462" s="48"/>
      <c r="K462" s="48"/>
      <c r="R462" s="50"/>
    </row>
    <row r="463" spans="3:18" ht="13">
      <c r="C463" s="48"/>
      <c r="K463" s="48"/>
      <c r="R463" s="50"/>
    </row>
    <row r="464" spans="3:18" ht="13">
      <c r="C464" s="48"/>
      <c r="K464" s="48"/>
      <c r="R464" s="50"/>
    </row>
    <row r="465" spans="3:18" ht="13">
      <c r="C465" s="48"/>
      <c r="K465" s="48"/>
      <c r="R465" s="50"/>
    </row>
    <row r="466" spans="3:18" ht="13">
      <c r="C466" s="48"/>
      <c r="K466" s="48"/>
      <c r="R466" s="50"/>
    </row>
    <row r="467" spans="3:18" ht="13">
      <c r="C467" s="48"/>
      <c r="K467" s="48"/>
      <c r="R467" s="50"/>
    </row>
    <row r="468" spans="3:18" ht="13">
      <c r="C468" s="48"/>
      <c r="K468" s="48"/>
      <c r="R468" s="50"/>
    </row>
    <row r="469" spans="3:18" ht="13">
      <c r="C469" s="48"/>
      <c r="K469" s="48"/>
      <c r="R469" s="50"/>
    </row>
    <row r="470" spans="3:18" ht="13">
      <c r="C470" s="48"/>
      <c r="K470" s="48"/>
      <c r="R470" s="50"/>
    </row>
    <row r="471" spans="3:18" ht="13">
      <c r="C471" s="48"/>
      <c r="K471" s="48"/>
      <c r="R471" s="50"/>
    </row>
    <row r="472" spans="3:18" ht="13">
      <c r="C472" s="48"/>
      <c r="K472" s="48"/>
      <c r="R472" s="50"/>
    </row>
    <row r="473" spans="3:18" ht="13">
      <c r="C473" s="48"/>
      <c r="K473" s="48"/>
      <c r="R473" s="50"/>
    </row>
    <row r="474" spans="3:18" ht="13">
      <c r="C474" s="48"/>
      <c r="K474" s="48"/>
      <c r="R474" s="50"/>
    </row>
    <row r="475" spans="3:18" ht="13">
      <c r="C475" s="48"/>
      <c r="K475" s="48"/>
      <c r="R475" s="50"/>
    </row>
    <row r="476" spans="3:18" ht="13">
      <c r="C476" s="48"/>
      <c r="K476" s="48"/>
      <c r="R476" s="50"/>
    </row>
    <row r="477" spans="3:18" ht="13">
      <c r="C477" s="48"/>
      <c r="K477" s="48"/>
      <c r="R477" s="50"/>
    </row>
    <row r="478" spans="3:18" ht="13">
      <c r="C478" s="48"/>
      <c r="K478" s="48"/>
      <c r="R478" s="50"/>
    </row>
    <row r="479" spans="3:18" ht="13">
      <c r="C479" s="48"/>
      <c r="K479" s="48"/>
      <c r="R479" s="50"/>
    </row>
    <row r="480" spans="3:18" ht="13">
      <c r="C480" s="48"/>
      <c r="K480" s="48"/>
      <c r="R480" s="50"/>
    </row>
    <row r="481" spans="3:18" ht="13">
      <c r="C481" s="48"/>
      <c r="K481" s="48"/>
      <c r="R481" s="50"/>
    </row>
    <row r="482" spans="3:18" ht="13">
      <c r="C482" s="48"/>
      <c r="K482" s="48"/>
      <c r="R482" s="50"/>
    </row>
    <row r="483" spans="3:18" ht="13">
      <c r="C483" s="48"/>
      <c r="K483" s="48"/>
      <c r="R483" s="50"/>
    </row>
    <row r="484" spans="3:18" ht="13">
      <c r="C484" s="48"/>
      <c r="K484" s="48"/>
      <c r="R484" s="50"/>
    </row>
    <row r="485" spans="3:18" ht="13">
      <c r="C485" s="48"/>
      <c r="K485" s="48"/>
      <c r="R485" s="50"/>
    </row>
    <row r="486" spans="3:18" ht="13">
      <c r="C486" s="48"/>
      <c r="K486" s="48"/>
      <c r="R486" s="50"/>
    </row>
    <row r="487" spans="3:18" ht="13">
      <c r="C487" s="48"/>
      <c r="K487" s="48"/>
      <c r="R487" s="50"/>
    </row>
    <row r="488" spans="3:18" ht="13">
      <c r="C488" s="48"/>
      <c r="K488" s="48"/>
      <c r="R488" s="50"/>
    </row>
    <row r="489" spans="3:18" ht="13">
      <c r="C489" s="48"/>
      <c r="K489" s="48"/>
      <c r="R489" s="50"/>
    </row>
    <row r="490" spans="3:18" ht="13">
      <c r="C490" s="48"/>
      <c r="K490" s="48"/>
      <c r="R490" s="50"/>
    </row>
    <row r="491" spans="3:18" ht="13">
      <c r="C491" s="48"/>
      <c r="K491" s="48"/>
      <c r="R491" s="50"/>
    </row>
    <row r="492" spans="3:18" ht="13">
      <c r="C492" s="48"/>
      <c r="K492" s="48"/>
      <c r="R492" s="50"/>
    </row>
    <row r="493" spans="3:18" ht="13">
      <c r="C493" s="48"/>
      <c r="K493" s="48"/>
      <c r="R493" s="50"/>
    </row>
    <row r="494" spans="3:18" ht="13">
      <c r="C494" s="48"/>
      <c r="K494" s="48"/>
      <c r="R494" s="50"/>
    </row>
    <row r="495" spans="3:18" ht="13">
      <c r="C495" s="48"/>
      <c r="K495" s="48"/>
      <c r="R495" s="50"/>
    </row>
    <row r="496" spans="3:18" ht="13">
      <c r="C496" s="48"/>
      <c r="K496" s="48"/>
      <c r="R496" s="50"/>
    </row>
    <row r="497" spans="3:18" ht="13">
      <c r="C497" s="48"/>
      <c r="K497" s="48"/>
      <c r="R497" s="50"/>
    </row>
    <row r="498" spans="3:18" ht="13">
      <c r="C498" s="48"/>
      <c r="K498" s="48"/>
      <c r="R498" s="50"/>
    </row>
    <row r="499" spans="3:18" ht="13">
      <c r="C499" s="48"/>
      <c r="K499" s="48"/>
      <c r="R499" s="50"/>
    </row>
    <row r="500" spans="3:18" ht="13">
      <c r="C500" s="48"/>
      <c r="K500" s="48"/>
      <c r="R500" s="50"/>
    </row>
    <row r="501" spans="3:18" ht="13">
      <c r="C501" s="48"/>
      <c r="K501" s="48"/>
      <c r="R501" s="50"/>
    </row>
    <row r="502" spans="3:18" ht="13">
      <c r="C502" s="48"/>
      <c r="K502" s="48"/>
      <c r="R502" s="50"/>
    </row>
    <row r="503" spans="3:18" ht="13">
      <c r="C503" s="48"/>
      <c r="K503" s="48"/>
      <c r="R503" s="50"/>
    </row>
    <row r="504" spans="3:18" ht="13">
      <c r="C504" s="48"/>
      <c r="K504" s="48"/>
      <c r="R504" s="50"/>
    </row>
    <row r="505" spans="3:18" ht="13">
      <c r="C505" s="48"/>
      <c r="K505" s="48"/>
      <c r="R505" s="50"/>
    </row>
    <row r="506" spans="3:18" ht="13">
      <c r="C506" s="48"/>
      <c r="K506" s="48"/>
      <c r="R506" s="50"/>
    </row>
    <row r="507" spans="3:18" ht="13">
      <c r="C507" s="48"/>
      <c r="K507" s="48"/>
      <c r="R507" s="50"/>
    </row>
    <row r="508" spans="3:18" ht="13">
      <c r="C508" s="48"/>
      <c r="K508" s="48"/>
      <c r="R508" s="50"/>
    </row>
    <row r="509" spans="3:18" ht="13">
      <c r="C509" s="48"/>
      <c r="K509" s="48"/>
      <c r="R509" s="50"/>
    </row>
    <row r="510" spans="3:18" ht="13">
      <c r="C510" s="48"/>
      <c r="K510" s="48"/>
      <c r="R510" s="50"/>
    </row>
    <row r="511" spans="3:18" ht="13">
      <c r="C511" s="48"/>
      <c r="K511" s="48"/>
      <c r="R511" s="50"/>
    </row>
    <row r="512" spans="3:18" ht="13">
      <c r="C512" s="48"/>
      <c r="K512" s="48"/>
      <c r="R512" s="50"/>
    </row>
    <row r="513" spans="3:18" ht="13">
      <c r="C513" s="48"/>
      <c r="K513" s="48"/>
      <c r="R513" s="50"/>
    </row>
    <row r="514" spans="3:18" ht="13">
      <c r="C514" s="48"/>
      <c r="K514" s="48"/>
      <c r="R514" s="50"/>
    </row>
    <row r="515" spans="3:18" ht="13">
      <c r="C515" s="48"/>
      <c r="K515" s="48"/>
      <c r="R515" s="50"/>
    </row>
    <row r="516" spans="3:18" ht="13">
      <c r="C516" s="48"/>
      <c r="K516" s="48"/>
      <c r="R516" s="50"/>
    </row>
    <row r="517" spans="3:18" ht="13">
      <c r="C517" s="48"/>
      <c r="K517" s="48"/>
      <c r="R517" s="50"/>
    </row>
    <row r="518" spans="3:18" ht="13">
      <c r="C518" s="48"/>
      <c r="K518" s="48"/>
      <c r="R518" s="50"/>
    </row>
    <row r="519" spans="3:18" ht="13">
      <c r="C519" s="48"/>
      <c r="K519" s="48"/>
      <c r="R519" s="50"/>
    </row>
    <row r="520" spans="3:18" ht="13">
      <c r="C520" s="48"/>
      <c r="K520" s="48"/>
      <c r="R520" s="50"/>
    </row>
    <row r="521" spans="3:18" ht="13">
      <c r="C521" s="48"/>
      <c r="K521" s="48"/>
      <c r="R521" s="50"/>
    </row>
    <row r="522" spans="3:18" ht="13">
      <c r="C522" s="48"/>
      <c r="K522" s="48"/>
      <c r="R522" s="50"/>
    </row>
    <row r="523" spans="3:18" ht="13">
      <c r="C523" s="48"/>
      <c r="K523" s="48"/>
      <c r="R523" s="50"/>
    </row>
    <row r="524" spans="3:18" ht="13">
      <c r="C524" s="48"/>
      <c r="K524" s="48"/>
      <c r="R524" s="50"/>
    </row>
    <row r="525" spans="3:18" ht="13">
      <c r="C525" s="48"/>
      <c r="K525" s="48"/>
      <c r="R525" s="50"/>
    </row>
    <row r="526" spans="3:18" ht="13">
      <c r="C526" s="48"/>
      <c r="K526" s="48"/>
      <c r="R526" s="50"/>
    </row>
    <row r="527" spans="3:18" ht="13">
      <c r="C527" s="48"/>
      <c r="K527" s="48"/>
      <c r="R527" s="50"/>
    </row>
    <row r="528" spans="3:18" ht="13">
      <c r="C528" s="48"/>
      <c r="K528" s="48"/>
      <c r="R528" s="50"/>
    </row>
    <row r="529" spans="3:18" ht="13">
      <c r="C529" s="48"/>
      <c r="K529" s="48"/>
      <c r="R529" s="50"/>
    </row>
    <row r="530" spans="3:18" ht="13">
      <c r="C530" s="48"/>
      <c r="K530" s="48"/>
      <c r="R530" s="50"/>
    </row>
    <row r="531" spans="3:18" ht="13">
      <c r="C531" s="48"/>
      <c r="K531" s="48"/>
      <c r="R531" s="50"/>
    </row>
    <row r="532" spans="3:18" ht="13">
      <c r="C532" s="48"/>
      <c r="K532" s="48"/>
      <c r="R532" s="50"/>
    </row>
    <row r="533" spans="3:18" ht="13">
      <c r="C533" s="48"/>
      <c r="K533" s="48"/>
      <c r="R533" s="50"/>
    </row>
    <row r="534" spans="3:18" ht="13">
      <c r="C534" s="48"/>
      <c r="K534" s="48"/>
      <c r="R534" s="50"/>
    </row>
    <row r="535" spans="3:18" ht="13">
      <c r="C535" s="48"/>
      <c r="K535" s="48"/>
      <c r="R535" s="50"/>
    </row>
    <row r="536" spans="3:18" ht="13">
      <c r="C536" s="48"/>
      <c r="K536" s="48"/>
      <c r="R536" s="50"/>
    </row>
    <row r="537" spans="3:18" ht="13">
      <c r="C537" s="48"/>
      <c r="K537" s="48"/>
      <c r="R537" s="50"/>
    </row>
    <row r="538" spans="3:18" ht="13">
      <c r="C538" s="48"/>
      <c r="K538" s="48"/>
      <c r="R538" s="50"/>
    </row>
    <row r="539" spans="3:18" ht="13">
      <c r="C539" s="48"/>
      <c r="K539" s="48"/>
      <c r="R539" s="50"/>
    </row>
    <row r="540" spans="3:18" ht="13">
      <c r="C540" s="48"/>
      <c r="K540" s="48"/>
      <c r="R540" s="50"/>
    </row>
    <row r="541" spans="3:18" ht="13">
      <c r="C541" s="48"/>
      <c r="K541" s="48"/>
      <c r="R541" s="50"/>
    </row>
    <row r="542" spans="3:18" ht="13">
      <c r="C542" s="48"/>
      <c r="K542" s="48"/>
      <c r="R542" s="50"/>
    </row>
    <row r="543" spans="3:18" ht="13">
      <c r="C543" s="48"/>
      <c r="K543" s="48"/>
      <c r="R543" s="50"/>
    </row>
    <row r="544" spans="3:18" ht="13">
      <c r="C544" s="48"/>
      <c r="K544" s="48"/>
      <c r="R544" s="50"/>
    </row>
    <row r="545" spans="3:18" ht="13">
      <c r="C545" s="48"/>
      <c r="K545" s="48"/>
      <c r="R545" s="50"/>
    </row>
    <row r="546" spans="3:18" ht="13">
      <c r="C546" s="48"/>
      <c r="K546" s="48"/>
      <c r="R546" s="50"/>
    </row>
    <row r="547" spans="3:18" ht="13">
      <c r="C547" s="48"/>
      <c r="K547" s="48"/>
      <c r="R547" s="50"/>
    </row>
    <row r="548" spans="3:18" ht="13">
      <c r="C548" s="48"/>
      <c r="K548" s="48"/>
      <c r="R548" s="50"/>
    </row>
    <row r="549" spans="3:18" ht="13">
      <c r="C549" s="48"/>
      <c r="K549" s="48"/>
      <c r="R549" s="50"/>
    </row>
    <row r="550" spans="3:18" ht="13">
      <c r="C550" s="48"/>
      <c r="K550" s="48"/>
      <c r="R550" s="50"/>
    </row>
    <row r="551" spans="3:18" ht="13">
      <c r="C551" s="48"/>
      <c r="K551" s="48"/>
      <c r="R551" s="50"/>
    </row>
    <row r="552" spans="3:18" ht="13">
      <c r="C552" s="48"/>
      <c r="K552" s="48"/>
      <c r="R552" s="50"/>
    </row>
    <row r="553" spans="3:18" ht="13">
      <c r="C553" s="48"/>
      <c r="K553" s="48"/>
      <c r="R553" s="50"/>
    </row>
    <row r="554" spans="3:18" ht="13">
      <c r="C554" s="48"/>
      <c r="K554" s="48"/>
      <c r="R554" s="50"/>
    </row>
    <row r="555" spans="3:18" ht="13">
      <c r="C555" s="48"/>
      <c r="K555" s="48"/>
      <c r="R555" s="50"/>
    </row>
    <row r="556" spans="3:18" ht="13">
      <c r="C556" s="48"/>
      <c r="K556" s="48"/>
      <c r="R556" s="50"/>
    </row>
    <row r="557" spans="3:18" ht="13">
      <c r="C557" s="48"/>
      <c r="K557" s="48"/>
      <c r="R557" s="50"/>
    </row>
    <row r="558" spans="3:18" ht="13">
      <c r="C558" s="48"/>
      <c r="K558" s="48"/>
      <c r="R558" s="50"/>
    </row>
    <row r="559" spans="3:18" ht="13">
      <c r="C559" s="48"/>
      <c r="K559" s="48"/>
      <c r="R559" s="50"/>
    </row>
    <row r="560" spans="3:18" ht="13">
      <c r="C560" s="48"/>
      <c r="K560" s="48"/>
      <c r="R560" s="50"/>
    </row>
    <row r="561" spans="3:18" ht="13">
      <c r="C561" s="48"/>
      <c r="K561" s="48"/>
      <c r="R561" s="50"/>
    </row>
    <row r="562" spans="3:18" ht="13">
      <c r="C562" s="48"/>
      <c r="K562" s="48"/>
      <c r="R562" s="50"/>
    </row>
    <row r="563" spans="3:18" ht="13">
      <c r="C563" s="48"/>
      <c r="K563" s="48"/>
      <c r="R563" s="50"/>
    </row>
    <row r="564" spans="3:18" ht="13">
      <c r="C564" s="48"/>
      <c r="K564" s="48"/>
      <c r="R564" s="50"/>
    </row>
    <row r="565" spans="3:18" ht="13">
      <c r="C565" s="48"/>
      <c r="K565" s="48"/>
      <c r="R565" s="50"/>
    </row>
    <row r="566" spans="3:18" ht="13">
      <c r="C566" s="48"/>
      <c r="K566" s="48"/>
      <c r="R566" s="50"/>
    </row>
    <row r="567" spans="3:18" ht="13">
      <c r="C567" s="48"/>
      <c r="K567" s="48"/>
      <c r="R567" s="50"/>
    </row>
    <row r="568" spans="3:18" ht="13">
      <c r="C568" s="48"/>
      <c r="K568" s="48"/>
      <c r="R568" s="50"/>
    </row>
    <row r="569" spans="3:18" ht="13">
      <c r="C569" s="48"/>
      <c r="K569" s="48"/>
      <c r="R569" s="50"/>
    </row>
    <row r="570" spans="3:18" ht="13">
      <c r="C570" s="48"/>
      <c r="K570" s="48"/>
      <c r="R570" s="50"/>
    </row>
    <row r="571" spans="3:18" ht="13">
      <c r="C571" s="48"/>
      <c r="K571" s="48"/>
      <c r="R571" s="50"/>
    </row>
    <row r="572" spans="3:18" ht="13">
      <c r="C572" s="48"/>
      <c r="K572" s="48"/>
      <c r="R572" s="50"/>
    </row>
    <row r="573" spans="3:18" ht="13">
      <c r="C573" s="48"/>
      <c r="K573" s="48"/>
      <c r="R573" s="50"/>
    </row>
    <row r="574" spans="3:18" ht="13">
      <c r="C574" s="48"/>
      <c r="K574" s="48"/>
      <c r="R574" s="50"/>
    </row>
    <row r="575" spans="3:18" ht="13">
      <c r="C575" s="48"/>
      <c r="K575" s="48"/>
      <c r="R575" s="50"/>
    </row>
    <row r="576" spans="3:18" ht="13">
      <c r="C576" s="48"/>
      <c r="K576" s="48"/>
      <c r="R576" s="50"/>
    </row>
    <row r="577" spans="3:18" ht="13">
      <c r="C577" s="48"/>
      <c r="K577" s="48"/>
      <c r="R577" s="50"/>
    </row>
    <row r="578" spans="3:18" ht="13">
      <c r="C578" s="48"/>
      <c r="K578" s="48"/>
      <c r="R578" s="50"/>
    </row>
    <row r="579" spans="3:18" ht="13">
      <c r="C579" s="48"/>
      <c r="K579" s="48"/>
      <c r="R579" s="50"/>
    </row>
    <row r="580" spans="3:18" ht="13">
      <c r="C580" s="48"/>
      <c r="K580" s="48"/>
      <c r="R580" s="50"/>
    </row>
    <row r="581" spans="3:18" ht="13">
      <c r="C581" s="48"/>
      <c r="K581" s="48"/>
      <c r="R581" s="50"/>
    </row>
    <row r="582" spans="3:18" ht="13">
      <c r="C582" s="48"/>
      <c r="K582" s="48"/>
      <c r="R582" s="50"/>
    </row>
    <row r="583" spans="3:18" ht="13">
      <c r="C583" s="48"/>
      <c r="K583" s="48"/>
      <c r="R583" s="50"/>
    </row>
    <row r="584" spans="3:18" ht="13">
      <c r="C584" s="48"/>
      <c r="K584" s="48"/>
      <c r="R584" s="50"/>
    </row>
    <row r="585" spans="3:18" ht="13">
      <c r="C585" s="48"/>
      <c r="K585" s="48"/>
      <c r="R585" s="50"/>
    </row>
    <row r="586" spans="3:18" ht="13">
      <c r="C586" s="48"/>
      <c r="K586" s="48"/>
      <c r="R586" s="50"/>
    </row>
    <row r="587" spans="3:18" ht="13">
      <c r="C587" s="48"/>
      <c r="K587" s="48"/>
      <c r="R587" s="50"/>
    </row>
    <row r="588" spans="3:18" ht="13">
      <c r="C588" s="48"/>
      <c r="K588" s="48"/>
      <c r="R588" s="50"/>
    </row>
    <row r="589" spans="3:18" ht="13">
      <c r="C589" s="48"/>
      <c r="K589" s="48"/>
      <c r="R589" s="50"/>
    </row>
    <row r="590" spans="3:18" ht="13">
      <c r="C590" s="48"/>
      <c r="K590" s="48"/>
      <c r="R590" s="50"/>
    </row>
    <row r="591" spans="3:18" ht="13">
      <c r="C591" s="48"/>
      <c r="K591" s="48"/>
      <c r="R591" s="50"/>
    </row>
    <row r="592" spans="3:18" ht="13">
      <c r="C592" s="48"/>
      <c r="K592" s="48"/>
      <c r="R592" s="50"/>
    </row>
    <row r="593" spans="3:18" ht="13">
      <c r="C593" s="48"/>
      <c r="K593" s="48"/>
      <c r="R593" s="50"/>
    </row>
    <row r="594" spans="3:18" ht="13">
      <c r="C594" s="48"/>
      <c r="K594" s="48"/>
      <c r="R594" s="50"/>
    </row>
    <row r="595" spans="3:18" ht="13">
      <c r="C595" s="48"/>
      <c r="K595" s="48"/>
      <c r="R595" s="50"/>
    </row>
    <row r="596" spans="3:18" ht="13">
      <c r="C596" s="48"/>
      <c r="K596" s="48"/>
      <c r="R596" s="50"/>
    </row>
    <row r="597" spans="3:18" ht="13">
      <c r="C597" s="48"/>
      <c r="K597" s="48"/>
      <c r="R597" s="50"/>
    </row>
    <row r="598" spans="3:18" ht="13">
      <c r="C598" s="48"/>
      <c r="K598" s="48"/>
      <c r="R598" s="50"/>
    </row>
    <row r="599" spans="3:18" ht="13">
      <c r="C599" s="48"/>
      <c r="K599" s="48"/>
      <c r="R599" s="50"/>
    </row>
    <row r="600" spans="3:18" ht="13">
      <c r="C600" s="48"/>
      <c r="K600" s="48"/>
      <c r="R600" s="50"/>
    </row>
    <row r="601" spans="3:18" ht="13">
      <c r="C601" s="48"/>
      <c r="K601" s="48"/>
      <c r="R601" s="50"/>
    </row>
    <row r="602" spans="3:18" ht="13">
      <c r="C602" s="48"/>
      <c r="K602" s="48"/>
      <c r="R602" s="50"/>
    </row>
    <row r="603" spans="3:18" ht="13">
      <c r="C603" s="48"/>
      <c r="K603" s="48"/>
      <c r="R603" s="50"/>
    </row>
    <row r="604" spans="3:18" ht="13">
      <c r="C604" s="48"/>
      <c r="K604" s="48"/>
      <c r="R604" s="50"/>
    </row>
    <row r="605" spans="3:18" ht="13">
      <c r="C605" s="48"/>
      <c r="K605" s="48"/>
      <c r="R605" s="50"/>
    </row>
    <row r="606" spans="3:18" ht="13">
      <c r="C606" s="48"/>
      <c r="K606" s="48"/>
      <c r="R606" s="50"/>
    </row>
    <row r="607" spans="3:18" ht="13">
      <c r="C607" s="48"/>
      <c r="K607" s="48"/>
      <c r="R607" s="50"/>
    </row>
    <row r="608" spans="3:18" ht="13">
      <c r="C608" s="48"/>
      <c r="K608" s="48"/>
      <c r="R608" s="50"/>
    </row>
    <row r="609" spans="3:18" ht="13">
      <c r="C609" s="48"/>
      <c r="K609" s="48"/>
      <c r="R609" s="50"/>
    </row>
    <row r="610" spans="3:18" ht="13">
      <c r="C610" s="48"/>
      <c r="K610" s="48"/>
      <c r="R610" s="50"/>
    </row>
    <row r="611" spans="3:18" ht="13">
      <c r="C611" s="48"/>
      <c r="K611" s="48"/>
      <c r="R611" s="50"/>
    </row>
    <row r="612" spans="3:18" ht="13">
      <c r="C612" s="48"/>
      <c r="K612" s="48"/>
      <c r="R612" s="50"/>
    </row>
    <row r="613" spans="3:18" ht="13">
      <c r="C613" s="48"/>
      <c r="K613" s="48"/>
      <c r="R613" s="50"/>
    </row>
    <row r="614" spans="3:18" ht="13">
      <c r="C614" s="48"/>
      <c r="K614" s="48"/>
      <c r="R614" s="50"/>
    </row>
    <row r="615" spans="3:18" ht="13">
      <c r="C615" s="48"/>
      <c r="K615" s="48"/>
      <c r="R615" s="50"/>
    </row>
    <row r="616" spans="3:18" ht="13">
      <c r="C616" s="48"/>
      <c r="K616" s="48"/>
      <c r="R616" s="50"/>
    </row>
    <row r="617" spans="3:18" ht="13">
      <c r="C617" s="48"/>
      <c r="K617" s="48"/>
      <c r="R617" s="50"/>
    </row>
    <row r="618" spans="3:18" ht="13">
      <c r="C618" s="48"/>
      <c r="K618" s="48"/>
      <c r="R618" s="50"/>
    </row>
    <row r="619" spans="3:18" ht="13">
      <c r="C619" s="48"/>
      <c r="K619" s="48"/>
      <c r="R619" s="50"/>
    </row>
    <row r="620" spans="3:18" ht="13">
      <c r="C620" s="48"/>
      <c r="K620" s="48"/>
      <c r="R620" s="50"/>
    </row>
    <row r="621" spans="3:18" ht="13">
      <c r="C621" s="48"/>
      <c r="K621" s="48"/>
      <c r="R621" s="50"/>
    </row>
    <row r="622" spans="3:18" ht="13">
      <c r="C622" s="48"/>
      <c r="K622" s="48"/>
      <c r="R622" s="50"/>
    </row>
    <row r="623" spans="3:18" ht="13">
      <c r="C623" s="48"/>
      <c r="K623" s="48"/>
      <c r="R623" s="50"/>
    </row>
    <row r="624" spans="3:18" ht="13">
      <c r="C624" s="48"/>
      <c r="K624" s="48"/>
      <c r="R624" s="50"/>
    </row>
    <row r="625" spans="3:18" ht="13">
      <c r="C625" s="48"/>
      <c r="K625" s="48"/>
      <c r="R625" s="50"/>
    </row>
    <row r="626" spans="3:18" ht="13">
      <c r="C626" s="48"/>
      <c r="K626" s="48"/>
      <c r="R626" s="50"/>
    </row>
    <row r="627" spans="3:18" ht="13">
      <c r="C627" s="48"/>
      <c r="K627" s="48"/>
      <c r="R627" s="50"/>
    </row>
    <row r="628" spans="3:18" ht="13">
      <c r="C628" s="48"/>
      <c r="K628" s="48"/>
      <c r="R628" s="50"/>
    </row>
    <row r="629" spans="3:18" ht="13">
      <c r="C629" s="48"/>
      <c r="K629" s="48"/>
      <c r="R629" s="50"/>
    </row>
    <row r="630" spans="3:18" ht="13">
      <c r="C630" s="48"/>
      <c r="K630" s="48"/>
      <c r="R630" s="50"/>
    </row>
    <row r="631" spans="3:18" ht="13">
      <c r="C631" s="48"/>
      <c r="K631" s="48"/>
      <c r="R631" s="50"/>
    </row>
    <row r="632" spans="3:18" ht="13">
      <c r="C632" s="48"/>
      <c r="K632" s="48"/>
      <c r="R632" s="50"/>
    </row>
    <row r="633" spans="3:18" ht="13">
      <c r="C633" s="48"/>
      <c r="K633" s="48"/>
      <c r="R633" s="50"/>
    </row>
    <row r="634" spans="3:18" ht="13">
      <c r="C634" s="48"/>
      <c r="K634" s="48"/>
      <c r="R634" s="50"/>
    </row>
    <row r="635" spans="3:18" ht="13">
      <c r="C635" s="48"/>
      <c r="K635" s="48"/>
      <c r="R635" s="50"/>
    </row>
    <row r="636" spans="3:18" ht="13">
      <c r="C636" s="48"/>
      <c r="K636" s="48"/>
      <c r="R636" s="50"/>
    </row>
    <row r="637" spans="3:18" ht="13">
      <c r="C637" s="48"/>
      <c r="K637" s="48"/>
      <c r="R637" s="50"/>
    </row>
    <row r="638" spans="3:18" ht="13">
      <c r="C638" s="48"/>
      <c r="K638" s="48"/>
      <c r="R638" s="50"/>
    </row>
    <row r="639" spans="3:18" ht="13">
      <c r="C639" s="48"/>
      <c r="K639" s="48"/>
      <c r="R639" s="50"/>
    </row>
    <row r="640" spans="3:18" ht="13">
      <c r="C640" s="48"/>
      <c r="K640" s="48"/>
      <c r="R640" s="50"/>
    </row>
    <row r="641" spans="3:18" ht="13">
      <c r="C641" s="48"/>
      <c r="K641" s="48"/>
      <c r="R641" s="50"/>
    </row>
    <row r="642" spans="3:18" ht="13">
      <c r="C642" s="48"/>
      <c r="K642" s="48"/>
      <c r="R642" s="50"/>
    </row>
    <row r="643" spans="3:18" ht="13">
      <c r="C643" s="48"/>
      <c r="K643" s="48"/>
      <c r="R643" s="50"/>
    </row>
    <row r="644" spans="3:18" ht="13">
      <c r="C644" s="48"/>
      <c r="K644" s="48"/>
      <c r="R644" s="50"/>
    </row>
    <row r="645" spans="3:18" ht="13">
      <c r="C645" s="48"/>
      <c r="K645" s="48"/>
      <c r="R645" s="50"/>
    </row>
    <row r="646" spans="3:18" ht="13">
      <c r="C646" s="48"/>
      <c r="K646" s="48"/>
      <c r="R646" s="50"/>
    </row>
    <row r="647" spans="3:18" ht="13">
      <c r="C647" s="48"/>
      <c r="K647" s="48"/>
      <c r="R647" s="50"/>
    </row>
    <row r="648" spans="3:18" ht="13">
      <c r="C648" s="48"/>
      <c r="K648" s="48"/>
      <c r="R648" s="50"/>
    </row>
    <row r="649" spans="3:18" ht="13">
      <c r="C649" s="48"/>
      <c r="K649" s="48"/>
      <c r="R649" s="50"/>
    </row>
    <row r="650" spans="3:18" ht="13">
      <c r="C650" s="48"/>
      <c r="K650" s="48"/>
      <c r="R650" s="50"/>
    </row>
    <row r="651" spans="3:18" ht="13">
      <c r="C651" s="48"/>
      <c r="K651" s="48"/>
      <c r="R651" s="50"/>
    </row>
    <row r="652" spans="3:18" ht="13">
      <c r="C652" s="48"/>
      <c r="K652" s="48"/>
      <c r="R652" s="50"/>
    </row>
    <row r="653" spans="3:18" ht="13">
      <c r="C653" s="48"/>
      <c r="K653" s="48"/>
      <c r="R653" s="50"/>
    </row>
    <row r="654" spans="3:18" ht="13">
      <c r="C654" s="48"/>
      <c r="K654" s="48"/>
      <c r="R654" s="50"/>
    </row>
    <row r="655" spans="3:18" ht="13">
      <c r="C655" s="48"/>
      <c r="K655" s="48"/>
      <c r="R655" s="50"/>
    </row>
    <row r="656" spans="3:18" ht="13">
      <c r="C656" s="48"/>
      <c r="K656" s="48"/>
      <c r="R656" s="50"/>
    </row>
    <row r="657" spans="3:18" ht="13">
      <c r="C657" s="48"/>
      <c r="K657" s="48"/>
      <c r="R657" s="50"/>
    </row>
    <row r="658" spans="3:18" ht="13">
      <c r="C658" s="48"/>
      <c r="K658" s="48"/>
      <c r="R658" s="50"/>
    </row>
    <row r="659" spans="3:18" ht="13">
      <c r="C659" s="48"/>
      <c r="K659" s="48"/>
      <c r="R659" s="50"/>
    </row>
    <row r="660" spans="3:18" ht="13">
      <c r="C660" s="48"/>
      <c r="K660" s="48"/>
      <c r="R660" s="50"/>
    </row>
    <row r="661" spans="3:18" ht="13">
      <c r="C661" s="48"/>
      <c r="K661" s="48"/>
      <c r="R661" s="50"/>
    </row>
    <row r="662" spans="3:18" ht="13">
      <c r="C662" s="48"/>
      <c r="K662" s="48"/>
      <c r="R662" s="50"/>
    </row>
    <row r="663" spans="3:18" ht="13">
      <c r="C663" s="48"/>
      <c r="K663" s="48"/>
      <c r="R663" s="50"/>
    </row>
    <row r="664" spans="3:18" ht="13">
      <c r="C664" s="48"/>
      <c r="K664" s="48"/>
      <c r="R664" s="50"/>
    </row>
    <row r="665" spans="3:18" ht="13">
      <c r="C665" s="48"/>
      <c r="K665" s="48"/>
      <c r="R665" s="50"/>
    </row>
    <row r="666" spans="3:18" ht="13">
      <c r="C666" s="48"/>
      <c r="K666" s="48"/>
      <c r="R666" s="50"/>
    </row>
    <row r="667" spans="3:18" ht="13">
      <c r="C667" s="48"/>
      <c r="K667" s="48"/>
      <c r="R667" s="50"/>
    </row>
    <row r="668" spans="3:18" ht="13">
      <c r="C668" s="48"/>
      <c r="K668" s="48"/>
      <c r="R668" s="50"/>
    </row>
    <row r="669" spans="3:18" ht="13">
      <c r="C669" s="48"/>
      <c r="K669" s="48"/>
      <c r="R669" s="50"/>
    </row>
    <row r="670" spans="3:18" ht="13">
      <c r="C670" s="48"/>
      <c r="K670" s="48"/>
      <c r="R670" s="50"/>
    </row>
    <row r="671" spans="3:18" ht="13">
      <c r="C671" s="48"/>
      <c r="K671" s="48"/>
      <c r="R671" s="50"/>
    </row>
    <row r="672" spans="3:18" ht="13">
      <c r="C672" s="48"/>
      <c r="K672" s="48"/>
      <c r="R672" s="50"/>
    </row>
    <row r="673" spans="3:18" ht="13">
      <c r="C673" s="48"/>
      <c r="K673" s="48"/>
      <c r="R673" s="50"/>
    </row>
    <row r="674" spans="3:18" ht="13">
      <c r="C674" s="48"/>
      <c r="K674" s="48"/>
      <c r="R674" s="50"/>
    </row>
    <row r="675" spans="3:18" ht="13">
      <c r="C675" s="48"/>
      <c r="K675" s="48"/>
      <c r="R675" s="50"/>
    </row>
    <row r="676" spans="3:18" ht="13">
      <c r="C676" s="48"/>
      <c r="K676" s="48"/>
      <c r="R676" s="50"/>
    </row>
    <row r="677" spans="3:18" ht="13">
      <c r="C677" s="48"/>
      <c r="K677" s="48"/>
      <c r="R677" s="50"/>
    </row>
    <row r="678" spans="3:18" ht="13">
      <c r="C678" s="48"/>
      <c r="K678" s="48"/>
      <c r="R678" s="50"/>
    </row>
    <row r="679" spans="3:18" ht="13">
      <c r="C679" s="48"/>
      <c r="K679" s="48"/>
      <c r="R679" s="50"/>
    </row>
    <row r="680" spans="3:18" ht="13">
      <c r="C680" s="48"/>
      <c r="K680" s="48"/>
      <c r="R680" s="50"/>
    </row>
    <row r="681" spans="3:18" ht="13">
      <c r="C681" s="48"/>
      <c r="K681" s="48"/>
      <c r="R681" s="50"/>
    </row>
    <row r="682" spans="3:18" ht="13">
      <c r="C682" s="48"/>
      <c r="K682" s="48"/>
      <c r="R682" s="50"/>
    </row>
    <row r="683" spans="3:18" ht="13">
      <c r="C683" s="48"/>
      <c r="K683" s="48"/>
      <c r="R683" s="50"/>
    </row>
    <row r="684" spans="3:18" ht="13">
      <c r="C684" s="48"/>
      <c r="K684" s="48"/>
      <c r="R684" s="50"/>
    </row>
    <row r="685" spans="3:18" ht="13">
      <c r="C685" s="48"/>
      <c r="K685" s="48"/>
      <c r="R685" s="50"/>
    </row>
    <row r="686" spans="3:18" ht="13">
      <c r="C686" s="48"/>
      <c r="K686" s="48"/>
      <c r="R686" s="50"/>
    </row>
    <row r="687" spans="3:18" ht="13">
      <c r="C687" s="48"/>
      <c r="K687" s="48"/>
      <c r="R687" s="50"/>
    </row>
    <row r="688" spans="3:18" ht="13">
      <c r="C688" s="48"/>
      <c r="K688" s="48"/>
      <c r="R688" s="50"/>
    </row>
    <row r="689" spans="3:18" ht="13">
      <c r="C689" s="48"/>
      <c r="K689" s="48"/>
      <c r="R689" s="50"/>
    </row>
    <row r="690" spans="3:18" ht="13">
      <c r="C690" s="48"/>
      <c r="K690" s="48"/>
      <c r="R690" s="50"/>
    </row>
    <row r="691" spans="3:18" ht="13">
      <c r="C691" s="48"/>
      <c r="K691" s="48"/>
      <c r="R691" s="50"/>
    </row>
    <row r="692" spans="3:18" ht="13">
      <c r="C692" s="48"/>
      <c r="K692" s="48"/>
      <c r="R692" s="50"/>
    </row>
    <row r="693" spans="3:18" ht="13">
      <c r="C693" s="48"/>
      <c r="K693" s="48"/>
      <c r="R693" s="50"/>
    </row>
    <row r="694" spans="3:18" ht="13">
      <c r="C694" s="48"/>
      <c r="K694" s="48"/>
      <c r="R694" s="50"/>
    </row>
    <row r="695" spans="3:18" ht="13">
      <c r="C695" s="48"/>
      <c r="K695" s="48"/>
      <c r="R695" s="50"/>
    </row>
    <row r="696" spans="3:18" ht="13">
      <c r="C696" s="48"/>
      <c r="K696" s="48"/>
      <c r="R696" s="50"/>
    </row>
    <row r="697" spans="3:18" ht="13">
      <c r="C697" s="48"/>
      <c r="K697" s="48"/>
      <c r="R697" s="50"/>
    </row>
    <row r="698" spans="3:18" ht="13">
      <c r="C698" s="48"/>
      <c r="K698" s="48"/>
      <c r="R698" s="50"/>
    </row>
    <row r="699" spans="3:18" ht="13">
      <c r="C699" s="48"/>
      <c r="K699" s="48"/>
      <c r="R699" s="50"/>
    </row>
    <row r="700" spans="3:18" ht="13">
      <c r="C700" s="48"/>
      <c r="K700" s="48"/>
      <c r="R700" s="50"/>
    </row>
    <row r="701" spans="3:18" ht="13">
      <c r="C701" s="48"/>
      <c r="K701" s="48"/>
      <c r="R701" s="50"/>
    </row>
    <row r="702" spans="3:18" ht="13">
      <c r="C702" s="48"/>
      <c r="K702" s="48"/>
      <c r="R702" s="50"/>
    </row>
    <row r="703" spans="3:18" ht="13">
      <c r="C703" s="48"/>
      <c r="K703" s="48"/>
      <c r="R703" s="50"/>
    </row>
    <row r="704" spans="3:18" ht="13">
      <c r="C704" s="48"/>
      <c r="K704" s="48"/>
      <c r="R704" s="50"/>
    </row>
    <row r="705" spans="3:18" ht="13">
      <c r="C705" s="48"/>
      <c r="K705" s="48"/>
      <c r="R705" s="50"/>
    </row>
    <row r="706" spans="3:18" ht="13">
      <c r="C706" s="48"/>
      <c r="K706" s="48"/>
      <c r="R706" s="50"/>
    </row>
    <row r="707" spans="3:18" ht="13">
      <c r="C707" s="48"/>
      <c r="K707" s="48"/>
      <c r="R707" s="50"/>
    </row>
    <row r="708" spans="3:18" ht="13">
      <c r="C708" s="48"/>
      <c r="K708" s="48"/>
      <c r="R708" s="50"/>
    </row>
    <row r="709" spans="3:18" ht="13">
      <c r="C709" s="48"/>
      <c r="K709" s="48"/>
      <c r="R709" s="50"/>
    </row>
    <row r="710" spans="3:18" ht="13">
      <c r="C710" s="48"/>
      <c r="K710" s="48"/>
      <c r="R710" s="50"/>
    </row>
    <row r="711" spans="3:18" ht="13">
      <c r="C711" s="48"/>
      <c r="K711" s="48"/>
      <c r="R711" s="50"/>
    </row>
    <row r="712" spans="3:18" ht="13">
      <c r="C712" s="48"/>
      <c r="K712" s="48"/>
      <c r="R712" s="50"/>
    </row>
    <row r="713" spans="3:18" ht="13">
      <c r="C713" s="48"/>
      <c r="K713" s="48"/>
      <c r="R713" s="50"/>
    </row>
    <row r="714" spans="3:18" ht="13">
      <c r="C714" s="48"/>
      <c r="K714" s="48"/>
      <c r="R714" s="50"/>
    </row>
    <row r="715" spans="3:18" ht="13">
      <c r="C715" s="48"/>
      <c r="K715" s="48"/>
      <c r="R715" s="50"/>
    </row>
    <row r="716" spans="3:18" ht="13">
      <c r="C716" s="48"/>
      <c r="K716" s="48"/>
      <c r="R716" s="50"/>
    </row>
    <row r="717" spans="3:18" ht="13">
      <c r="C717" s="48"/>
      <c r="K717" s="48"/>
      <c r="R717" s="50"/>
    </row>
    <row r="718" spans="3:18" ht="13">
      <c r="C718" s="48"/>
      <c r="K718" s="48"/>
      <c r="R718" s="50"/>
    </row>
    <row r="719" spans="3:18" ht="13">
      <c r="C719" s="48"/>
      <c r="K719" s="48"/>
      <c r="R719" s="50"/>
    </row>
    <row r="720" spans="3:18" ht="13">
      <c r="C720" s="48"/>
      <c r="K720" s="48"/>
      <c r="R720" s="50"/>
    </row>
    <row r="721" spans="3:18" ht="13">
      <c r="C721" s="48"/>
      <c r="K721" s="48"/>
      <c r="R721" s="50"/>
    </row>
    <row r="722" spans="3:18" ht="13">
      <c r="C722" s="48"/>
      <c r="K722" s="48"/>
      <c r="R722" s="50"/>
    </row>
    <row r="723" spans="3:18" ht="13">
      <c r="C723" s="48"/>
      <c r="K723" s="48"/>
      <c r="R723" s="50"/>
    </row>
    <row r="724" spans="3:18" ht="13">
      <c r="C724" s="48"/>
      <c r="K724" s="48"/>
      <c r="R724" s="50"/>
    </row>
    <row r="725" spans="3:18" ht="13">
      <c r="C725" s="48"/>
      <c r="K725" s="48"/>
      <c r="R725" s="50"/>
    </row>
    <row r="726" spans="3:18" ht="13">
      <c r="C726" s="48"/>
      <c r="K726" s="48"/>
      <c r="R726" s="50"/>
    </row>
    <row r="727" spans="3:18" ht="13">
      <c r="C727" s="48"/>
      <c r="K727" s="48"/>
      <c r="R727" s="50"/>
    </row>
    <row r="728" spans="3:18" ht="13">
      <c r="C728" s="48"/>
      <c r="K728" s="48"/>
      <c r="R728" s="50"/>
    </row>
    <row r="729" spans="3:18" ht="13">
      <c r="C729" s="48"/>
      <c r="K729" s="48"/>
      <c r="R729" s="50"/>
    </row>
    <row r="730" spans="3:18" ht="13">
      <c r="C730" s="48"/>
      <c r="K730" s="48"/>
      <c r="R730" s="50"/>
    </row>
    <row r="731" spans="3:18" ht="13">
      <c r="C731" s="48"/>
      <c r="K731" s="48"/>
      <c r="R731" s="50"/>
    </row>
    <row r="732" spans="3:18" ht="13">
      <c r="C732" s="48"/>
      <c r="K732" s="48"/>
      <c r="R732" s="50"/>
    </row>
    <row r="733" spans="3:18" ht="13">
      <c r="C733" s="48"/>
      <c r="K733" s="48"/>
      <c r="R733" s="50"/>
    </row>
    <row r="734" spans="3:18" ht="13">
      <c r="C734" s="48"/>
      <c r="K734" s="48"/>
      <c r="R734" s="50"/>
    </row>
    <row r="735" spans="3:18" ht="13">
      <c r="C735" s="48"/>
      <c r="K735" s="48"/>
      <c r="R735" s="50"/>
    </row>
    <row r="736" spans="3:18" ht="13">
      <c r="C736" s="48"/>
      <c r="K736" s="48"/>
      <c r="R736" s="50"/>
    </row>
    <row r="737" spans="3:18" ht="13">
      <c r="C737" s="48"/>
      <c r="K737" s="48"/>
      <c r="R737" s="50"/>
    </row>
    <row r="738" spans="3:18" ht="13">
      <c r="C738" s="48"/>
      <c r="K738" s="48"/>
      <c r="R738" s="50"/>
    </row>
    <row r="739" spans="3:18" ht="13">
      <c r="C739" s="48"/>
      <c r="K739" s="48"/>
      <c r="R739" s="50"/>
    </row>
    <row r="740" spans="3:18" ht="13">
      <c r="C740" s="48"/>
      <c r="K740" s="48"/>
      <c r="R740" s="50"/>
    </row>
    <row r="741" spans="3:18" ht="13">
      <c r="C741" s="48"/>
      <c r="K741" s="48"/>
      <c r="R741" s="50"/>
    </row>
    <row r="742" spans="3:18" ht="13">
      <c r="C742" s="48"/>
      <c r="K742" s="48"/>
      <c r="R742" s="50"/>
    </row>
    <row r="743" spans="3:18" ht="13">
      <c r="C743" s="48"/>
      <c r="K743" s="48"/>
      <c r="R743" s="50"/>
    </row>
    <row r="744" spans="3:18" ht="13">
      <c r="C744" s="48"/>
      <c r="K744" s="48"/>
      <c r="R744" s="50"/>
    </row>
    <row r="745" spans="3:18" ht="13">
      <c r="C745" s="48"/>
      <c r="K745" s="48"/>
      <c r="R745" s="50"/>
    </row>
    <row r="746" spans="3:18" ht="13">
      <c r="C746" s="48"/>
      <c r="K746" s="48"/>
      <c r="R746" s="50"/>
    </row>
    <row r="747" spans="3:18" ht="13">
      <c r="C747" s="48"/>
      <c r="K747" s="48"/>
      <c r="R747" s="50"/>
    </row>
    <row r="748" spans="3:18" ht="13">
      <c r="C748" s="48"/>
      <c r="K748" s="48"/>
      <c r="R748" s="50"/>
    </row>
    <row r="749" spans="3:18" ht="13">
      <c r="C749" s="48"/>
      <c r="K749" s="48"/>
      <c r="R749" s="50"/>
    </row>
    <row r="750" spans="3:18" ht="13">
      <c r="C750" s="48"/>
      <c r="K750" s="48"/>
      <c r="R750" s="50"/>
    </row>
    <row r="751" spans="3:18" ht="13">
      <c r="C751" s="48"/>
      <c r="K751" s="48"/>
      <c r="R751" s="50"/>
    </row>
    <row r="752" spans="3:18" ht="13">
      <c r="C752" s="48"/>
      <c r="K752" s="48"/>
      <c r="R752" s="50"/>
    </row>
    <row r="753" spans="3:18" ht="13">
      <c r="C753" s="48"/>
      <c r="K753" s="48"/>
      <c r="R753" s="50"/>
    </row>
    <row r="754" spans="3:18" ht="13">
      <c r="C754" s="48"/>
      <c r="K754" s="48"/>
      <c r="R754" s="50"/>
    </row>
    <row r="755" spans="3:18" ht="13">
      <c r="C755" s="48"/>
      <c r="K755" s="48"/>
      <c r="R755" s="50"/>
    </row>
    <row r="756" spans="3:18" ht="13">
      <c r="C756" s="48"/>
      <c r="K756" s="48"/>
      <c r="R756" s="50"/>
    </row>
    <row r="757" spans="3:18" ht="13">
      <c r="C757" s="48"/>
      <c r="K757" s="48"/>
      <c r="R757" s="50"/>
    </row>
    <row r="758" spans="3:18" ht="13">
      <c r="C758" s="48"/>
      <c r="K758" s="48"/>
      <c r="R758" s="50"/>
    </row>
    <row r="759" spans="3:18" ht="13">
      <c r="C759" s="48"/>
      <c r="K759" s="48"/>
      <c r="R759" s="50"/>
    </row>
    <row r="760" spans="3:18" ht="13">
      <c r="C760" s="48"/>
      <c r="K760" s="48"/>
      <c r="R760" s="50"/>
    </row>
    <row r="761" spans="3:18" ht="13">
      <c r="C761" s="48"/>
      <c r="K761" s="48"/>
      <c r="R761" s="50"/>
    </row>
    <row r="762" spans="3:18" ht="13">
      <c r="C762" s="48"/>
      <c r="K762" s="48"/>
      <c r="R762" s="50"/>
    </row>
    <row r="763" spans="3:18" ht="13">
      <c r="C763" s="48"/>
      <c r="K763" s="48"/>
      <c r="R763" s="50"/>
    </row>
    <row r="764" spans="3:18" ht="13">
      <c r="C764" s="48"/>
      <c r="K764" s="48"/>
      <c r="R764" s="50"/>
    </row>
    <row r="765" spans="3:18" ht="13">
      <c r="C765" s="48"/>
      <c r="K765" s="48"/>
      <c r="R765" s="50"/>
    </row>
    <row r="766" spans="3:18" ht="13">
      <c r="C766" s="48"/>
      <c r="K766" s="48"/>
      <c r="R766" s="50"/>
    </row>
    <row r="767" spans="3:18" ht="13">
      <c r="C767" s="48"/>
      <c r="K767" s="48"/>
      <c r="R767" s="50"/>
    </row>
    <row r="768" spans="3:18" ht="13">
      <c r="C768" s="48"/>
      <c r="K768" s="48"/>
      <c r="R768" s="50"/>
    </row>
    <row r="769" spans="3:18" ht="13">
      <c r="C769" s="48"/>
      <c r="K769" s="48"/>
      <c r="R769" s="50"/>
    </row>
    <row r="770" spans="3:18" ht="13">
      <c r="C770" s="48"/>
      <c r="K770" s="48"/>
      <c r="R770" s="50"/>
    </row>
    <row r="771" spans="3:18" ht="13">
      <c r="C771" s="48"/>
      <c r="K771" s="48"/>
      <c r="R771" s="50"/>
    </row>
    <row r="772" spans="3:18" ht="13">
      <c r="C772" s="48"/>
      <c r="K772" s="48"/>
      <c r="R772" s="50"/>
    </row>
    <row r="773" spans="3:18" ht="13">
      <c r="C773" s="48"/>
      <c r="K773" s="48"/>
      <c r="R773" s="50"/>
    </row>
    <row r="774" spans="3:18" ht="13">
      <c r="C774" s="48"/>
      <c r="K774" s="48"/>
      <c r="R774" s="50"/>
    </row>
    <row r="775" spans="3:18" ht="13">
      <c r="C775" s="48"/>
      <c r="K775" s="48"/>
      <c r="R775" s="50"/>
    </row>
    <row r="776" spans="3:18" ht="13">
      <c r="C776" s="48"/>
      <c r="K776" s="48"/>
      <c r="R776" s="50"/>
    </row>
    <row r="777" spans="3:18" ht="13">
      <c r="C777" s="48"/>
      <c r="K777" s="48"/>
      <c r="R777" s="50"/>
    </row>
    <row r="778" spans="3:18" ht="13">
      <c r="C778" s="48"/>
      <c r="K778" s="48"/>
      <c r="R778" s="50"/>
    </row>
    <row r="779" spans="3:18" ht="13">
      <c r="C779" s="48"/>
      <c r="K779" s="48"/>
      <c r="R779" s="50"/>
    </row>
    <row r="780" spans="3:18" ht="13">
      <c r="C780" s="48"/>
      <c r="K780" s="48"/>
      <c r="R780" s="50"/>
    </row>
    <row r="781" spans="3:18" ht="13">
      <c r="C781" s="48"/>
      <c r="K781" s="48"/>
      <c r="R781" s="50"/>
    </row>
    <row r="782" spans="3:18" ht="13">
      <c r="C782" s="48"/>
      <c r="K782" s="48"/>
      <c r="R782" s="50"/>
    </row>
    <row r="783" spans="3:18" ht="13">
      <c r="C783" s="48"/>
      <c r="K783" s="48"/>
      <c r="R783" s="50"/>
    </row>
    <row r="784" spans="3:18" ht="13">
      <c r="C784" s="48"/>
      <c r="K784" s="48"/>
      <c r="R784" s="50"/>
    </row>
    <row r="785" spans="3:18" ht="13">
      <c r="C785" s="48"/>
      <c r="K785" s="48"/>
      <c r="R785" s="50"/>
    </row>
    <row r="786" spans="3:18" ht="13">
      <c r="C786" s="48"/>
      <c r="K786" s="48"/>
      <c r="R786" s="50"/>
    </row>
    <row r="787" spans="3:18" ht="13">
      <c r="C787" s="48"/>
      <c r="K787" s="48"/>
      <c r="R787" s="50"/>
    </row>
    <row r="788" spans="3:18" ht="13">
      <c r="C788" s="48"/>
      <c r="K788" s="48"/>
      <c r="R788" s="50"/>
    </row>
    <row r="789" spans="3:18" ht="13">
      <c r="C789" s="48"/>
      <c r="K789" s="48"/>
      <c r="R789" s="50"/>
    </row>
    <row r="790" spans="3:18" ht="13">
      <c r="C790" s="48"/>
      <c r="K790" s="48"/>
      <c r="R790" s="50"/>
    </row>
    <row r="791" spans="3:18" ht="13">
      <c r="C791" s="48"/>
      <c r="K791" s="48"/>
      <c r="R791" s="50"/>
    </row>
    <row r="792" spans="3:18" ht="13">
      <c r="C792" s="48"/>
      <c r="K792" s="48"/>
      <c r="R792" s="50"/>
    </row>
    <row r="793" spans="3:18" ht="13">
      <c r="C793" s="48"/>
      <c r="K793" s="48"/>
      <c r="R793" s="50"/>
    </row>
    <row r="794" spans="3:18" ht="13">
      <c r="C794" s="48"/>
      <c r="K794" s="48"/>
      <c r="R794" s="50"/>
    </row>
    <row r="795" spans="3:18" ht="13">
      <c r="C795" s="48"/>
      <c r="K795" s="48"/>
      <c r="R795" s="50"/>
    </row>
    <row r="796" spans="3:18" ht="13">
      <c r="C796" s="48"/>
      <c r="K796" s="48"/>
      <c r="R796" s="50"/>
    </row>
    <row r="797" spans="3:18" ht="13">
      <c r="C797" s="48"/>
      <c r="K797" s="48"/>
      <c r="R797" s="50"/>
    </row>
    <row r="798" spans="3:18" ht="13">
      <c r="C798" s="48"/>
      <c r="K798" s="48"/>
      <c r="R798" s="50"/>
    </row>
    <row r="799" spans="3:18" ht="13">
      <c r="C799" s="48"/>
      <c r="K799" s="48"/>
      <c r="R799" s="50"/>
    </row>
    <row r="800" spans="3:18" ht="13">
      <c r="C800" s="48"/>
      <c r="K800" s="48"/>
      <c r="R800" s="50"/>
    </row>
    <row r="801" spans="3:18" ht="13">
      <c r="C801" s="48"/>
      <c r="K801" s="48"/>
      <c r="R801" s="50"/>
    </row>
    <row r="802" spans="3:18" ht="13">
      <c r="C802" s="48"/>
      <c r="K802" s="48"/>
      <c r="R802" s="50"/>
    </row>
    <row r="803" spans="3:18" ht="13">
      <c r="C803" s="48"/>
      <c r="K803" s="48"/>
      <c r="R803" s="50"/>
    </row>
    <row r="804" spans="3:18" ht="13">
      <c r="C804" s="48"/>
      <c r="K804" s="48"/>
      <c r="R804" s="50"/>
    </row>
    <row r="805" spans="3:18" ht="13">
      <c r="C805" s="48"/>
      <c r="K805" s="48"/>
      <c r="R805" s="50"/>
    </row>
    <row r="806" spans="3:18" ht="13">
      <c r="C806" s="48"/>
      <c r="K806" s="48"/>
      <c r="R806" s="50"/>
    </row>
    <row r="807" spans="3:18" ht="13">
      <c r="C807" s="48"/>
      <c r="K807" s="48"/>
      <c r="R807" s="50"/>
    </row>
    <row r="808" spans="3:18" ht="13">
      <c r="C808" s="48"/>
      <c r="K808" s="48"/>
      <c r="R808" s="50"/>
    </row>
    <row r="809" spans="3:18" ht="13">
      <c r="C809" s="48"/>
      <c r="K809" s="48"/>
      <c r="R809" s="50"/>
    </row>
    <row r="810" spans="3:18" ht="13">
      <c r="C810" s="48"/>
      <c r="K810" s="48"/>
      <c r="R810" s="50"/>
    </row>
    <row r="811" spans="3:18" ht="13">
      <c r="C811" s="48"/>
      <c r="K811" s="48"/>
      <c r="R811" s="50"/>
    </row>
    <row r="812" spans="3:18" ht="13">
      <c r="C812" s="48"/>
      <c r="K812" s="48"/>
      <c r="R812" s="50"/>
    </row>
    <row r="813" spans="3:18" ht="13">
      <c r="C813" s="48"/>
      <c r="K813" s="48"/>
      <c r="R813" s="50"/>
    </row>
    <row r="814" spans="3:18" ht="13">
      <c r="C814" s="48"/>
      <c r="K814" s="48"/>
      <c r="R814" s="50"/>
    </row>
    <row r="815" spans="3:18" ht="13">
      <c r="C815" s="48"/>
      <c r="K815" s="48"/>
      <c r="R815" s="50"/>
    </row>
    <row r="816" spans="3:18" ht="13">
      <c r="C816" s="48"/>
      <c r="K816" s="48"/>
      <c r="R816" s="50"/>
    </row>
    <row r="817" spans="3:18" ht="13">
      <c r="C817" s="48"/>
      <c r="K817" s="48"/>
      <c r="R817" s="50"/>
    </row>
    <row r="818" spans="3:18" ht="13">
      <c r="C818" s="48"/>
      <c r="K818" s="48"/>
      <c r="R818" s="50"/>
    </row>
    <row r="819" spans="3:18" ht="13">
      <c r="C819" s="48"/>
      <c r="K819" s="48"/>
      <c r="R819" s="50"/>
    </row>
    <row r="820" spans="3:18" ht="13">
      <c r="C820" s="48"/>
      <c r="K820" s="48"/>
      <c r="R820" s="50"/>
    </row>
    <row r="821" spans="3:18" ht="13">
      <c r="C821" s="48"/>
      <c r="K821" s="48"/>
      <c r="R821" s="50"/>
    </row>
    <row r="822" spans="3:18" ht="13">
      <c r="C822" s="48"/>
      <c r="K822" s="48"/>
      <c r="R822" s="50"/>
    </row>
    <row r="823" spans="3:18" ht="13">
      <c r="C823" s="48"/>
      <c r="K823" s="48"/>
      <c r="R823" s="50"/>
    </row>
    <row r="824" spans="3:18" ht="13">
      <c r="C824" s="48"/>
      <c r="K824" s="48"/>
      <c r="R824" s="50"/>
    </row>
    <row r="825" spans="3:18" ht="13">
      <c r="C825" s="48"/>
      <c r="K825" s="48"/>
      <c r="R825" s="50"/>
    </row>
    <row r="826" spans="3:18" ht="13">
      <c r="C826" s="48"/>
      <c r="K826" s="48"/>
      <c r="R826" s="50"/>
    </row>
    <row r="827" spans="3:18" ht="13">
      <c r="C827" s="48"/>
      <c r="K827" s="48"/>
      <c r="R827" s="50"/>
    </row>
    <row r="828" spans="3:18" ht="13">
      <c r="C828" s="48"/>
      <c r="K828" s="48"/>
      <c r="R828" s="50"/>
    </row>
    <row r="829" spans="3:18" ht="13">
      <c r="C829" s="48"/>
      <c r="K829" s="48"/>
      <c r="R829" s="50"/>
    </row>
    <row r="830" spans="3:18" ht="13">
      <c r="C830" s="48"/>
      <c r="K830" s="48"/>
      <c r="R830" s="50"/>
    </row>
    <row r="831" spans="3:18" ht="13">
      <c r="C831" s="48"/>
      <c r="K831" s="48"/>
      <c r="R831" s="50"/>
    </row>
    <row r="832" spans="3:18" ht="13">
      <c r="C832" s="48"/>
      <c r="K832" s="48"/>
      <c r="R832" s="50"/>
    </row>
    <row r="833" spans="3:18" ht="13">
      <c r="C833" s="48"/>
      <c r="K833" s="48"/>
      <c r="R833" s="50"/>
    </row>
    <row r="834" spans="3:18" ht="13">
      <c r="C834" s="48"/>
      <c r="K834" s="48"/>
      <c r="R834" s="50"/>
    </row>
    <row r="835" spans="3:18" ht="13">
      <c r="C835" s="48"/>
      <c r="K835" s="48"/>
      <c r="R835" s="50"/>
    </row>
    <row r="836" spans="3:18" ht="13">
      <c r="C836" s="48"/>
      <c r="K836" s="48"/>
      <c r="R836" s="50"/>
    </row>
    <row r="837" spans="3:18" ht="13">
      <c r="C837" s="48"/>
      <c r="K837" s="48"/>
      <c r="R837" s="50"/>
    </row>
    <row r="838" spans="3:18" ht="13">
      <c r="C838" s="48"/>
      <c r="K838" s="48"/>
      <c r="R838" s="50"/>
    </row>
    <row r="839" spans="3:18" ht="13">
      <c r="C839" s="48"/>
      <c r="K839" s="48"/>
      <c r="R839" s="50"/>
    </row>
    <row r="840" spans="3:18" ht="13">
      <c r="C840" s="48"/>
      <c r="K840" s="48"/>
      <c r="R840" s="50"/>
    </row>
    <row r="841" spans="3:18" ht="13">
      <c r="C841" s="48"/>
      <c r="K841" s="48"/>
      <c r="R841" s="50"/>
    </row>
    <row r="842" spans="3:18" ht="13">
      <c r="C842" s="48"/>
      <c r="K842" s="48"/>
      <c r="R842" s="50"/>
    </row>
    <row r="843" spans="3:18" ht="13">
      <c r="C843" s="48"/>
      <c r="K843" s="48"/>
      <c r="R843" s="50"/>
    </row>
    <row r="844" spans="3:18" ht="13">
      <c r="C844" s="48"/>
      <c r="K844" s="48"/>
      <c r="R844" s="50"/>
    </row>
    <row r="845" spans="3:18" ht="13">
      <c r="C845" s="48"/>
      <c r="K845" s="48"/>
      <c r="R845" s="50"/>
    </row>
    <row r="846" spans="3:18" ht="13">
      <c r="C846" s="48"/>
      <c r="K846" s="48"/>
      <c r="R846" s="50"/>
    </row>
    <row r="847" spans="3:18" ht="13">
      <c r="C847" s="48"/>
      <c r="K847" s="48"/>
      <c r="R847" s="50"/>
    </row>
    <row r="848" spans="3:18" ht="13">
      <c r="C848" s="48"/>
      <c r="K848" s="48"/>
      <c r="R848" s="50"/>
    </row>
    <row r="849" spans="3:18" ht="13">
      <c r="C849" s="48"/>
      <c r="K849" s="48"/>
      <c r="R849" s="50"/>
    </row>
    <row r="850" spans="3:18" ht="13">
      <c r="C850" s="48"/>
      <c r="K850" s="48"/>
      <c r="R850" s="50"/>
    </row>
    <row r="851" spans="3:18" ht="13">
      <c r="C851" s="48"/>
      <c r="K851" s="48"/>
      <c r="R851" s="50"/>
    </row>
    <row r="852" spans="3:18" ht="13">
      <c r="C852" s="48"/>
      <c r="K852" s="48"/>
      <c r="R852" s="50"/>
    </row>
    <row r="853" spans="3:18" ht="13">
      <c r="C853" s="48"/>
      <c r="K853" s="48"/>
      <c r="R853" s="50"/>
    </row>
    <row r="854" spans="3:18" ht="13">
      <c r="C854" s="48"/>
      <c r="K854" s="48"/>
      <c r="R854" s="50"/>
    </row>
    <row r="855" spans="3:18" ht="13">
      <c r="C855" s="48"/>
      <c r="K855" s="48"/>
      <c r="R855" s="50"/>
    </row>
    <row r="856" spans="3:18" ht="13">
      <c r="C856" s="48"/>
      <c r="K856" s="48"/>
      <c r="R856" s="50"/>
    </row>
    <row r="857" spans="3:18" ht="13">
      <c r="C857" s="48"/>
      <c r="K857" s="48"/>
      <c r="R857" s="50"/>
    </row>
    <row r="858" spans="3:18" ht="13">
      <c r="C858" s="48"/>
      <c r="K858" s="48"/>
      <c r="R858" s="50"/>
    </row>
    <row r="859" spans="3:18" ht="13">
      <c r="C859" s="48"/>
      <c r="K859" s="48"/>
      <c r="R859" s="50"/>
    </row>
    <row r="860" spans="3:18" ht="13">
      <c r="C860" s="48"/>
      <c r="K860" s="48"/>
      <c r="R860" s="50"/>
    </row>
    <row r="861" spans="3:18" ht="13">
      <c r="C861" s="48"/>
      <c r="K861" s="48"/>
      <c r="R861" s="50"/>
    </row>
    <row r="862" spans="3:18" ht="13">
      <c r="C862" s="48"/>
      <c r="K862" s="48"/>
      <c r="R862" s="50"/>
    </row>
    <row r="863" spans="3:18" ht="13">
      <c r="C863" s="48"/>
      <c r="K863" s="48"/>
      <c r="R863" s="50"/>
    </row>
    <row r="864" spans="3:18" ht="13">
      <c r="C864" s="48"/>
      <c r="K864" s="48"/>
      <c r="R864" s="50"/>
    </row>
    <row r="865" spans="3:18" ht="13">
      <c r="C865" s="48"/>
      <c r="K865" s="48"/>
      <c r="R865" s="50"/>
    </row>
    <row r="866" spans="3:18" ht="13">
      <c r="C866" s="48"/>
      <c r="K866" s="48"/>
      <c r="R866" s="50"/>
    </row>
    <row r="867" spans="3:18" ht="13">
      <c r="C867" s="48"/>
      <c r="K867" s="48"/>
      <c r="R867" s="50"/>
    </row>
    <row r="868" spans="3:18" ht="13">
      <c r="C868" s="48"/>
      <c r="K868" s="48"/>
      <c r="R868" s="50"/>
    </row>
    <row r="869" spans="3:18" ht="13">
      <c r="C869" s="48"/>
      <c r="K869" s="48"/>
      <c r="R869" s="50"/>
    </row>
    <row r="870" spans="3:18" ht="13">
      <c r="C870" s="48"/>
      <c r="K870" s="48"/>
      <c r="R870" s="50"/>
    </row>
    <row r="871" spans="3:18" ht="13">
      <c r="C871" s="48"/>
      <c r="K871" s="48"/>
      <c r="R871" s="50"/>
    </row>
    <row r="872" spans="3:18" ht="13">
      <c r="C872" s="48"/>
      <c r="K872" s="48"/>
      <c r="R872" s="50"/>
    </row>
    <row r="873" spans="3:18" ht="13">
      <c r="C873" s="48"/>
      <c r="K873" s="48"/>
      <c r="R873" s="50"/>
    </row>
    <row r="874" spans="3:18" ht="13">
      <c r="C874" s="48"/>
      <c r="K874" s="48"/>
      <c r="R874" s="50"/>
    </row>
    <row r="875" spans="3:18" ht="13">
      <c r="C875" s="48"/>
      <c r="K875" s="48"/>
      <c r="R875" s="50"/>
    </row>
    <row r="876" spans="3:18" ht="13">
      <c r="C876" s="48"/>
      <c r="K876" s="48"/>
      <c r="R876" s="50"/>
    </row>
    <row r="877" spans="3:18" ht="13">
      <c r="C877" s="48"/>
      <c r="K877" s="48"/>
      <c r="R877" s="50"/>
    </row>
    <row r="878" spans="3:18" ht="13">
      <c r="C878" s="48"/>
      <c r="K878" s="48"/>
      <c r="R878" s="50"/>
    </row>
    <row r="879" spans="3:18" ht="13">
      <c r="C879" s="48"/>
      <c r="K879" s="48"/>
      <c r="R879" s="50"/>
    </row>
    <row r="880" spans="3:18" ht="13">
      <c r="C880" s="48"/>
      <c r="K880" s="48"/>
      <c r="R880" s="50"/>
    </row>
    <row r="881" spans="3:18" ht="13">
      <c r="C881" s="48"/>
      <c r="K881" s="48"/>
      <c r="R881" s="50"/>
    </row>
    <row r="882" spans="3:18" ht="13">
      <c r="C882" s="48"/>
      <c r="K882" s="48"/>
      <c r="R882" s="50"/>
    </row>
    <row r="883" spans="3:18" ht="13">
      <c r="C883" s="48"/>
      <c r="K883" s="48"/>
      <c r="R883" s="50"/>
    </row>
    <row r="884" spans="3:18" ht="13">
      <c r="C884" s="48"/>
      <c r="K884" s="48"/>
      <c r="R884" s="50"/>
    </row>
    <row r="885" spans="3:18" ht="13">
      <c r="C885" s="48"/>
      <c r="K885" s="48"/>
      <c r="R885" s="50"/>
    </row>
    <row r="886" spans="3:18" ht="13">
      <c r="C886" s="48"/>
      <c r="K886" s="48"/>
      <c r="R886" s="50"/>
    </row>
    <row r="887" spans="3:18" ht="13">
      <c r="C887" s="48"/>
      <c r="K887" s="48"/>
      <c r="R887" s="50"/>
    </row>
    <row r="888" spans="3:18" ht="13">
      <c r="C888" s="48"/>
      <c r="K888" s="48"/>
      <c r="R888" s="50"/>
    </row>
    <row r="889" spans="3:18" ht="13">
      <c r="C889" s="48"/>
      <c r="K889" s="48"/>
      <c r="R889" s="50"/>
    </row>
    <row r="890" spans="3:18" ht="13">
      <c r="C890" s="48"/>
      <c r="K890" s="48"/>
      <c r="R890" s="50"/>
    </row>
    <row r="891" spans="3:18" ht="13">
      <c r="C891" s="48"/>
      <c r="K891" s="48"/>
      <c r="R891" s="50"/>
    </row>
    <row r="892" spans="3:18" ht="13">
      <c r="C892" s="48"/>
      <c r="K892" s="48"/>
      <c r="R892" s="50"/>
    </row>
    <row r="893" spans="3:18" ht="13">
      <c r="C893" s="48"/>
      <c r="K893" s="48"/>
      <c r="R893" s="50"/>
    </row>
    <row r="894" spans="3:18" ht="13">
      <c r="C894" s="48"/>
      <c r="K894" s="48"/>
      <c r="R894" s="50"/>
    </row>
    <row r="895" spans="3:18" ht="13">
      <c r="C895" s="48"/>
      <c r="K895" s="48"/>
      <c r="R895" s="50"/>
    </row>
    <row r="896" spans="3:18" ht="13">
      <c r="C896" s="48"/>
      <c r="K896" s="48"/>
      <c r="R896" s="50"/>
    </row>
    <row r="897" spans="3:18" ht="13">
      <c r="C897" s="48"/>
      <c r="K897" s="48"/>
      <c r="R897" s="50"/>
    </row>
    <row r="898" spans="3:18" ht="13">
      <c r="C898" s="48"/>
      <c r="K898" s="48"/>
      <c r="R898" s="50"/>
    </row>
    <row r="899" spans="3:18" ht="13">
      <c r="C899" s="48"/>
      <c r="K899" s="48"/>
      <c r="R899" s="50"/>
    </row>
    <row r="900" spans="3:18" ht="13">
      <c r="C900" s="48"/>
      <c r="K900" s="48"/>
      <c r="R900" s="50"/>
    </row>
    <row r="901" spans="3:18" ht="13">
      <c r="C901" s="48"/>
      <c r="K901" s="48"/>
      <c r="R901" s="50"/>
    </row>
    <row r="902" spans="3:18" ht="13">
      <c r="C902" s="48"/>
      <c r="K902" s="48"/>
      <c r="R902" s="50"/>
    </row>
    <row r="903" spans="3:18" ht="13">
      <c r="C903" s="48"/>
      <c r="K903" s="48"/>
      <c r="R903" s="50"/>
    </row>
    <row r="904" spans="3:18" ht="13">
      <c r="C904" s="48"/>
      <c r="K904" s="48"/>
      <c r="R904" s="50"/>
    </row>
    <row r="905" spans="3:18" ht="13">
      <c r="C905" s="48"/>
      <c r="K905" s="48"/>
      <c r="R905" s="50"/>
    </row>
    <row r="906" spans="3:18" ht="13">
      <c r="C906" s="48"/>
      <c r="K906" s="48"/>
      <c r="R906" s="50"/>
    </row>
    <row r="907" spans="3:18" ht="13">
      <c r="C907" s="48"/>
      <c r="K907" s="48"/>
      <c r="R907" s="50"/>
    </row>
    <row r="908" spans="3:18" ht="13">
      <c r="C908" s="48"/>
      <c r="K908" s="48"/>
      <c r="R908" s="50"/>
    </row>
    <row r="909" spans="3:18" ht="13">
      <c r="C909" s="48"/>
      <c r="K909" s="48"/>
      <c r="R909" s="50"/>
    </row>
    <row r="910" spans="3:18" ht="13">
      <c r="C910" s="48"/>
      <c r="K910" s="48"/>
      <c r="R910" s="50"/>
    </row>
    <row r="911" spans="3:18" ht="13">
      <c r="C911" s="48"/>
      <c r="K911" s="48"/>
      <c r="R911" s="50"/>
    </row>
    <row r="912" spans="3:18" ht="13">
      <c r="C912" s="48"/>
      <c r="K912" s="48"/>
      <c r="R912" s="50"/>
    </row>
    <row r="913" spans="3:18" ht="13">
      <c r="C913" s="48"/>
      <c r="K913" s="48"/>
      <c r="R913" s="50"/>
    </row>
    <row r="914" spans="3:18" ht="13">
      <c r="C914" s="48"/>
      <c r="K914" s="48"/>
      <c r="R914" s="50"/>
    </row>
    <row r="915" spans="3:18" ht="13">
      <c r="C915" s="48"/>
      <c r="K915" s="48"/>
      <c r="R915" s="50"/>
    </row>
    <row r="916" spans="3:18" ht="13">
      <c r="C916" s="48"/>
      <c r="K916" s="48"/>
      <c r="R916" s="50"/>
    </row>
    <row r="917" spans="3:18" ht="13">
      <c r="C917" s="48"/>
      <c r="K917" s="48"/>
      <c r="R917" s="50"/>
    </row>
    <row r="918" spans="3:18" ht="13">
      <c r="C918" s="48"/>
      <c r="K918" s="48"/>
      <c r="R918" s="50"/>
    </row>
    <row r="919" spans="3:18" ht="13">
      <c r="C919" s="48"/>
      <c r="K919" s="48"/>
      <c r="R919" s="50"/>
    </row>
    <row r="920" spans="3:18" ht="13">
      <c r="C920" s="48"/>
      <c r="K920" s="48"/>
      <c r="R920" s="50"/>
    </row>
    <row r="921" spans="3:18" ht="13">
      <c r="C921" s="48"/>
      <c r="K921" s="48"/>
      <c r="R921" s="50"/>
    </row>
    <row r="922" spans="3:18" ht="13">
      <c r="C922" s="48"/>
      <c r="K922" s="48"/>
      <c r="R922" s="50"/>
    </row>
    <row r="923" spans="3:18" ht="13">
      <c r="C923" s="48"/>
      <c r="K923" s="48"/>
      <c r="R923" s="50"/>
    </row>
    <row r="924" spans="3:18" ht="13">
      <c r="C924" s="48"/>
      <c r="K924" s="48"/>
      <c r="R924" s="50"/>
    </row>
    <row r="925" spans="3:18" ht="13">
      <c r="C925" s="48"/>
      <c r="K925" s="48"/>
      <c r="R925" s="50"/>
    </row>
    <row r="926" spans="3:18" ht="13">
      <c r="C926" s="48"/>
      <c r="K926" s="48"/>
      <c r="R926" s="50"/>
    </row>
    <row r="927" spans="3:18" ht="13">
      <c r="C927" s="48"/>
      <c r="K927" s="48"/>
      <c r="R927" s="50"/>
    </row>
    <row r="928" spans="3:18" ht="13">
      <c r="C928" s="48"/>
      <c r="K928" s="48"/>
      <c r="R928" s="50"/>
    </row>
    <row r="929" spans="3:18" ht="13">
      <c r="C929" s="48"/>
      <c r="K929" s="48"/>
      <c r="R929" s="50"/>
    </row>
    <row r="930" spans="3:18" ht="13">
      <c r="C930" s="48"/>
      <c r="K930" s="48"/>
      <c r="R930" s="50"/>
    </row>
    <row r="931" spans="3:18" ht="13">
      <c r="C931" s="48"/>
      <c r="K931" s="48"/>
      <c r="R931" s="50"/>
    </row>
    <row r="932" spans="3:18" ht="13">
      <c r="C932" s="48"/>
      <c r="K932" s="48"/>
      <c r="R932" s="50"/>
    </row>
    <row r="933" spans="3:18" ht="13">
      <c r="C933" s="48"/>
      <c r="K933" s="48"/>
      <c r="R933" s="50"/>
    </row>
    <row r="934" spans="3:18" ht="13">
      <c r="C934" s="48"/>
      <c r="K934" s="48"/>
      <c r="R934" s="50"/>
    </row>
    <row r="935" spans="3:18" ht="13">
      <c r="C935" s="48"/>
      <c r="K935" s="48"/>
      <c r="R935" s="50"/>
    </row>
    <row r="936" spans="3:18" ht="13">
      <c r="C936" s="48"/>
      <c r="K936" s="48"/>
      <c r="R936" s="50"/>
    </row>
    <row r="937" spans="3:18" ht="13">
      <c r="C937" s="48"/>
      <c r="K937" s="48"/>
      <c r="R937" s="50"/>
    </row>
    <row r="938" spans="3:18" ht="13">
      <c r="C938" s="48"/>
      <c r="K938" s="48"/>
      <c r="R938" s="50"/>
    </row>
    <row r="939" spans="3:18" ht="13">
      <c r="C939" s="48"/>
      <c r="K939" s="48"/>
      <c r="R939" s="50"/>
    </row>
    <row r="940" spans="3:18" ht="13">
      <c r="C940" s="48"/>
      <c r="K940" s="48"/>
      <c r="R940" s="5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43"/>
  <sheetViews>
    <sheetView workbookViewId="0"/>
  </sheetViews>
  <sheetFormatPr defaultColWidth="14.3984375" defaultRowHeight="15.75" customHeight="1"/>
  <sheetData>
    <row r="1" spans="1:26">
      <c r="A1" s="51">
        <v>1</v>
      </c>
      <c r="B1" s="52">
        <f t="shared" ref="B1:R1" si="0">A1+1</f>
        <v>2</v>
      </c>
      <c r="C1" s="52">
        <f t="shared" si="0"/>
        <v>3</v>
      </c>
      <c r="D1" s="52">
        <f t="shared" si="0"/>
        <v>4</v>
      </c>
      <c r="E1" s="52">
        <f t="shared" si="0"/>
        <v>5</v>
      </c>
      <c r="F1" s="52">
        <f t="shared" si="0"/>
        <v>6</v>
      </c>
      <c r="G1" s="52">
        <f t="shared" si="0"/>
        <v>7</v>
      </c>
      <c r="H1" s="52">
        <f t="shared" si="0"/>
        <v>8</v>
      </c>
      <c r="I1" s="52">
        <f t="shared" si="0"/>
        <v>9</v>
      </c>
      <c r="J1" s="52">
        <f t="shared" si="0"/>
        <v>10</v>
      </c>
      <c r="K1" s="52">
        <f t="shared" si="0"/>
        <v>11</v>
      </c>
      <c r="L1" s="52">
        <f t="shared" si="0"/>
        <v>12</v>
      </c>
      <c r="M1" s="52">
        <f t="shared" si="0"/>
        <v>13</v>
      </c>
      <c r="N1" s="52">
        <f t="shared" si="0"/>
        <v>14</v>
      </c>
      <c r="O1" s="52">
        <f t="shared" si="0"/>
        <v>15</v>
      </c>
      <c r="P1" s="52">
        <f t="shared" si="0"/>
        <v>16</v>
      </c>
      <c r="Q1" s="52">
        <f t="shared" si="0"/>
        <v>17</v>
      </c>
      <c r="R1" s="52">
        <f t="shared" si="0"/>
        <v>18</v>
      </c>
      <c r="S1" s="53"/>
      <c r="T1" s="53"/>
      <c r="U1" s="53"/>
      <c r="V1" s="53"/>
      <c r="W1" s="53"/>
      <c r="X1" s="53"/>
      <c r="Y1" s="53"/>
      <c r="Z1" s="53"/>
    </row>
    <row r="2" spans="1:26" ht="15.75" customHeight="1">
      <c r="A2" s="54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6"/>
    </row>
    <row r="3" spans="1:26" ht="15.75" customHeight="1">
      <c r="A3" s="54" t="s">
        <v>195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6"/>
    </row>
    <row r="4" spans="1:26" ht="15.75" customHeight="1">
      <c r="A4" s="57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6"/>
    </row>
    <row r="5" spans="1:26" ht="15.75" customHeight="1">
      <c r="A5" s="58"/>
      <c r="B5" s="59" t="s">
        <v>196</v>
      </c>
      <c r="C5" s="59" t="s">
        <v>197</v>
      </c>
      <c r="D5" s="59" t="s">
        <v>198</v>
      </c>
      <c r="E5" s="59" t="s">
        <v>199</v>
      </c>
      <c r="F5" s="59" t="s">
        <v>200</v>
      </c>
      <c r="G5" s="59" t="s">
        <v>201</v>
      </c>
      <c r="H5" s="59" t="s">
        <v>186</v>
      </c>
      <c r="I5" s="59" t="s">
        <v>20</v>
      </c>
      <c r="J5" s="59" t="s">
        <v>187</v>
      </c>
      <c r="K5" s="59" t="s">
        <v>188</v>
      </c>
      <c r="L5" s="59" t="s">
        <v>189</v>
      </c>
      <c r="M5" s="59" t="s">
        <v>190</v>
      </c>
      <c r="N5" s="59" t="s">
        <v>191</v>
      </c>
      <c r="O5" s="59" t="s">
        <v>192</v>
      </c>
      <c r="P5" s="59" t="s">
        <v>193</v>
      </c>
      <c r="Q5" s="59" t="s">
        <v>194</v>
      </c>
      <c r="R5" s="60" t="s">
        <v>202</v>
      </c>
    </row>
    <row r="6" spans="1:26" ht="15.75" customHeight="1">
      <c r="A6" s="61" t="s">
        <v>78</v>
      </c>
      <c r="B6" s="62">
        <v>0</v>
      </c>
      <c r="C6" s="63">
        <v>0</v>
      </c>
      <c r="D6" s="63">
        <v>0</v>
      </c>
      <c r="E6" s="63">
        <v>0</v>
      </c>
      <c r="F6" s="63">
        <v>0</v>
      </c>
      <c r="G6" s="63">
        <v>0</v>
      </c>
      <c r="H6" s="63">
        <v>0</v>
      </c>
      <c r="I6" s="62">
        <v>0</v>
      </c>
      <c r="J6" s="62">
        <v>0</v>
      </c>
      <c r="K6" s="63">
        <v>0</v>
      </c>
      <c r="L6" s="63">
        <v>0</v>
      </c>
      <c r="M6" s="63">
        <v>0</v>
      </c>
      <c r="N6" s="63">
        <v>0</v>
      </c>
      <c r="O6" s="63">
        <v>0</v>
      </c>
      <c r="P6" s="62">
        <v>0</v>
      </c>
      <c r="Q6" s="64">
        <v>0</v>
      </c>
      <c r="R6" s="64">
        <v>0</v>
      </c>
    </row>
    <row r="7" spans="1:26" ht="15.75" customHeight="1">
      <c r="A7" s="65" t="s">
        <v>82</v>
      </c>
      <c r="B7" s="66">
        <v>0.34039999999999998</v>
      </c>
      <c r="C7" s="67">
        <v>1E-4</v>
      </c>
      <c r="D7" s="67">
        <v>0</v>
      </c>
      <c r="E7" s="67">
        <v>5.5999999999999999E-3</v>
      </c>
      <c r="F7" s="67">
        <v>0</v>
      </c>
      <c r="G7" s="67">
        <v>2.6800000000000001E-2</v>
      </c>
      <c r="H7" s="67">
        <v>0.30790000000000001</v>
      </c>
      <c r="I7" s="66">
        <v>0</v>
      </c>
      <c r="J7" s="66">
        <v>0.65959999999999996</v>
      </c>
      <c r="K7" s="67">
        <v>0</v>
      </c>
      <c r="L7" s="67">
        <v>0.65959999999999996</v>
      </c>
      <c r="M7" s="67">
        <v>0</v>
      </c>
      <c r="N7" s="67">
        <v>0</v>
      </c>
      <c r="O7" s="67">
        <v>0</v>
      </c>
      <c r="P7" s="66">
        <v>1</v>
      </c>
      <c r="Q7" s="68">
        <v>843.93</v>
      </c>
      <c r="R7" s="68">
        <v>0</v>
      </c>
    </row>
    <row r="8" spans="1:26" ht="15.75" customHeight="1">
      <c r="A8" s="61" t="s">
        <v>85</v>
      </c>
      <c r="B8" s="62">
        <v>0.1168</v>
      </c>
      <c r="C8" s="63">
        <v>1E-4</v>
      </c>
      <c r="D8" s="63">
        <v>2.1399999999999999E-2</v>
      </c>
      <c r="E8" s="63">
        <v>8.5300000000000001E-2</v>
      </c>
      <c r="F8" s="63">
        <v>0</v>
      </c>
      <c r="G8" s="63">
        <v>8.0000000000000002E-3</v>
      </c>
      <c r="H8" s="63">
        <v>2E-3</v>
      </c>
      <c r="I8" s="62">
        <v>0.55900000000000005</v>
      </c>
      <c r="J8" s="62">
        <v>0.32419999999999999</v>
      </c>
      <c r="K8" s="63">
        <v>1.1599999999999999E-2</v>
      </c>
      <c r="L8" s="63">
        <v>2.7400000000000001E-2</v>
      </c>
      <c r="M8" s="63">
        <v>0</v>
      </c>
      <c r="N8" s="63">
        <v>2.0000000000000001E-4</v>
      </c>
      <c r="O8" s="63">
        <v>0.28510000000000002</v>
      </c>
      <c r="P8" s="62">
        <v>0.71230000000000004</v>
      </c>
      <c r="Q8" s="64">
        <v>144.27000000000001</v>
      </c>
      <c r="R8" s="64">
        <v>1.51</v>
      </c>
    </row>
    <row r="9" spans="1:26" ht="15.75" customHeight="1">
      <c r="A9" s="65" t="s">
        <v>88</v>
      </c>
      <c r="B9" s="66">
        <v>0.1399</v>
      </c>
      <c r="C9" s="67">
        <v>1E-4</v>
      </c>
      <c r="D9" s="67">
        <v>4.2599999999999999E-2</v>
      </c>
      <c r="E9" s="67">
        <v>3.44E-2</v>
      </c>
      <c r="F9" s="67">
        <v>0</v>
      </c>
      <c r="G9" s="67">
        <v>2.98E-2</v>
      </c>
      <c r="H9" s="67">
        <v>3.2899999999999999E-2</v>
      </c>
      <c r="I9" s="66">
        <v>0.36649999999999999</v>
      </c>
      <c r="J9" s="66">
        <v>0.49359999999999998</v>
      </c>
      <c r="K9" s="67">
        <v>0</v>
      </c>
      <c r="L9" s="67">
        <v>0.443</v>
      </c>
      <c r="M9" s="67">
        <v>0</v>
      </c>
      <c r="N9" s="67">
        <v>8.5000000000000006E-3</v>
      </c>
      <c r="O9" s="67">
        <v>4.2099999999999999E-2</v>
      </c>
      <c r="P9" s="66">
        <v>0.98170000000000002</v>
      </c>
      <c r="Q9" s="68">
        <v>517.04999999999995</v>
      </c>
      <c r="R9" s="68">
        <v>1.28</v>
      </c>
    </row>
    <row r="10" spans="1:26" ht="15.75" customHeight="1">
      <c r="A10" s="61" t="s">
        <v>91</v>
      </c>
      <c r="B10" s="62">
        <v>0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2">
        <v>0</v>
      </c>
      <c r="J10" s="62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2">
        <v>0</v>
      </c>
      <c r="Q10" s="64">
        <v>0</v>
      </c>
      <c r="R10" s="64">
        <v>0</v>
      </c>
    </row>
    <row r="11" spans="1:26" ht="15.75" customHeight="1">
      <c r="A11" s="65" t="s">
        <v>94</v>
      </c>
      <c r="B11" s="66">
        <v>0.17730000000000001</v>
      </c>
      <c r="C11" s="67">
        <v>1.1999999999999999E-3</v>
      </c>
      <c r="D11" s="67">
        <v>7.7000000000000002E-3</v>
      </c>
      <c r="E11" s="67">
        <v>0.1157</v>
      </c>
      <c r="F11" s="67">
        <v>0</v>
      </c>
      <c r="G11" s="67">
        <v>5.2699999999999997E-2</v>
      </c>
      <c r="H11" s="67">
        <v>0</v>
      </c>
      <c r="I11" s="66">
        <v>0</v>
      </c>
      <c r="J11" s="66">
        <v>0.82269999999999999</v>
      </c>
      <c r="K11" s="67">
        <v>0</v>
      </c>
      <c r="L11" s="67">
        <v>0</v>
      </c>
      <c r="M11" s="67">
        <v>0</v>
      </c>
      <c r="N11" s="67">
        <v>0.82269999999999999</v>
      </c>
      <c r="O11" s="67">
        <v>0</v>
      </c>
      <c r="P11" s="66">
        <v>1</v>
      </c>
      <c r="Q11" s="68">
        <v>607.4</v>
      </c>
      <c r="R11" s="68">
        <v>0</v>
      </c>
    </row>
    <row r="12" spans="1:26" ht="15.75" customHeight="1">
      <c r="A12" s="61" t="s">
        <v>97</v>
      </c>
      <c r="B12" s="62">
        <v>5.4600000000000003E-2</v>
      </c>
      <c r="C12" s="63">
        <v>1E-4</v>
      </c>
      <c r="D12" s="63">
        <v>3.3399999999999999E-2</v>
      </c>
      <c r="E12" s="63">
        <v>1.47E-2</v>
      </c>
      <c r="F12" s="63">
        <v>0</v>
      </c>
      <c r="G12" s="63">
        <v>1E-4</v>
      </c>
      <c r="H12" s="63">
        <v>6.3E-3</v>
      </c>
      <c r="I12" s="62">
        <v>0.40949999999999998</v>
      </c>
      <c r="J12" s="62">
        <v>0.53600000000000003</v>
      </c>
      <c r="K12" s="63">
        <v>1.2999999999999999E-3</v>
      </c>
      <c r="L12" s="63">
        <v>0.47499999999999998</v>
      </c>
      <c r="M12" s="63">
        <v>0</v>
      </c>
      <c r="N12" s="63">
        <v>1.1000000000000001E-3</v>
      </c>
      <c r="O12" s="63">
        <v>5.8599999999999999E-2</v>
      </c>
      <c r="P12" s="62">
        <v>0.91239999999999999</v>
      </c>
      <c r="Q12" s="64">
        <v>697.21</v>
      </c>
      <c r="R12" s="64">
        <v>1.43</v>
      </c>
    </row>
    <row r="13" spans="1:26" ht="15.75" customHeight="1">
      <c r="A13" s="65" t="s">
        <v>100</v>
      </c>
      <c r="B13" s="66">
        <v>0</v>
      </c>
      <c r="C13" s="67">
        <v>0</v>
      </c>
      <c r="D13" s="67">
        <v>0</v>
      </c>
      <c r="E13" s="67">
        <v>0</v>
      </c>
      <c r="F13" s="67">
        <v>0</v>
      </c>
      <c r="G13" s="67">
        <v>0</v>
      </c>
      <c r="H13" s="67">
        <v>0</v>
      </c>
      <c r="I13" s="66">
        <v>0.11360000000000001</v>
      </c>
      <c r="J13" s="66">
        <v>0.88639999999999997</v>
      </c>
      <c r="K13" s="67">
        <v>5.3800000000000001E-2</v>
      </c>
      <c r="L13" s="67">
        <v>0.57620000000000005</v>
      </c>
      <c r="M13" s="67">
        <v>0</v>
      </c>
      <c r="N13" s="67">
        <v>1.5100000000000001E-2</v>
      </c>
      <c r="O13" s="67">
        <v>0.2414</v>
      </c>
      <c r="P13" s="66">
        <v>0.27239999999999998</v>
      </c>
      <c r="Q13" s="68">
        <v>684.03</v>
      </c>
      <c r="R13" s="68">
        <v>0.31</v>
      </c>
    </row>
    <row r="14" spans="1:26" ht="15.75" customHeight="1">
      <c r="A14" s="61" t="s">
        <v>103</v>
      </c>
      <c r="B14" s="62">
        <v>0.16270000000000001</v>
      </c>
      <c r="C14" s="63">
        <v>0</v>
      </c>
      <c r="D14" s="63">
        <v>6.7000000000000002E-3</v>
      </c>
      <c r="E14" s="63">
        <v>3.7999999999999999E-2</v>
      </c>
      <c r="F14" s="63">
        <v>0</v>
      </c>
      <c r="G14" s="63">
        <v>9.3200000000000005E-2</v>
      </c>
      <c r="H14" s="63">
        <v>2.4799999999999999E-2</v>
      </c>
      <c r="I14" s="62">
        <v>9.4399999999999998E-2</v>
      </c>
      <c r="J14" s="62">
        <v>0.7429</v>
      </c>
      <c r="K14" s="63">
        <v>5.6899999999999999E-2</v>
      </c>
      <c r="L14" s="63">
        <v>0.44450000000000001</v>
      </c>
      <c r="M14" s="63">
        <v>5.0000000000000001E-4</v>
      </c>
      <c r="N14" s="63">
        <v>1.84E-2</v>
      </c>
      <c r="O14" s="63">
        <v>0.22259999999999999</v>
      </c>
      <c r="P14" s="62">
        <v>0.59519999999999995</v>
      </c>
      <c r="Q14" s="64">
        <v>557.4</v>
      </c>
      <c r="R14" s="64">
        <v>0.35</v>
      </c>
    </row>
    <row r="15" spans="1:26" ht="15.75" customHeight="1">
      <c r="A15" s="65" t="s">
        <v>106</v>
      </c>
      <c r="B15" s="66">
        <v>7.22E-2</v>
      </c>
      <c r="C15" s="67">
        <v>0</v>
      </c>
      <c r="D15" s="67">
        <v>7.1000000000000004E-3</v>
      </c>
      <c r="E15" s="67">
        <v>4.07E-2</v>
      </c>
      <c r="F15" s="67">
        <v>0</v>
      </c>
      <c r="G15" s="67">
        <v>1.0800000000000001E-2</v>
      </c>
      <c r="H15" s="67">
        <v>1.35E-2</v>
      </c>
      <c r="I15" s="66">
        <v>9.6699999999999994E-2</v>
      </c>
      <c r="J15" s="66">
        <v>0.83109999999999995</v>
      </c>
      <c r="K15" s="67">
        <v>0.42709999999999998</v>
      </c>
      <c r="L15" s="67">
        <v>0.21609999999999999</v>
      </c>
      <c r="M15" s="67">
        <v>1.8E-3</v>
      </c>
      <c r="N15" s="67">
        <v>9.2999999999999992E-3</v>
      </c>
      <c r="O15" s="67">
        <v>0.1769</v>
      </c>
      <c r="P15" s="66">
        <v>0.84099999999999997</v>
      </c>
      <c r="Q15" s="68">
        <v>715.18</v>
      </c>
      <c r="R15" s="68">
        <v>0.36</v>
      </c>
    </row>
    <row r="16" spans="1:26" ht="15.75" customHeight="1">
      <c r="A16" s="61" t="s">
        <v>109</v>
      </c>
      <c r="B16" s="62">
        <v>3.0599999999999999E-2</v>
      </c>
      <c r="C16" s="63">
        <v>0</v>
      </c>
      <c r="D16" s="63">
        <v>0</v>
      </c>
      <c r="E16" s="63">
        <v>1.4200000000000001E-2</v>
      </c>
      <c r="F16" s="63">
        <v>0</v>
      </c>
      <c r="G16" s="63">
        <v>1.6400000000000001E-2</v>
      </c>
      <c r="H16" s="63">
        <v>0</v>
      </c>
      <c r="I16" s="62">
        <v>0.34799999999999998</v>
      </c>
      <c r="J16" s="62">
        <v>0.62139999999999995</v>
      </c>
      <c r="K16" s="63">
        <v>0</v>
      </c>
      <c r="L16" s="63">
        <v>4.8300000000000003E-2</v>
      </c>
      <c r="M16" s="63">
        <v>0</v>
      </c>
      <c r="N16" s="63">
        <v>1.8800000000000001E-2</v>
      </c>
      <c r="O16" s="63">
        <v>0.55430000000000001</v>
      </c>
      <c r="P16" s="62">
        <v>0.62150000000000005</v>
      </c>
      <c r="Q16" s="64">
        <v>275.11</v>
      </c>
      <c r="R16" s="64">
        <v>0.94</v>
      </c>
    </row>
    <row r="17" spans="1:18" ht="15.75" customHeight="1">
      <c r="A17" s="65" t="s">
        <v>112</v>
      </c>
      <c r="B17" s="66">
        <v>0.1169</v>
      </c>
      <c r="C17" s="67">
        <v>0</v>
      </c>
      <c r="D17" s="67">
        <v>4.4200000000000003E-2</v>
      </c>
      <c r="E17" s="67">
        <v>3.3500000000000002E-2</v>
      </c>
      <c r="F17" s="67">
        <v>0</v>
      </c>
      <c r="G17" s="67">
        <v>9.7000000000000003E-3</v>
      </c>
      <c r="H17" s="67">
        <v>2.9600000000000001E-2</v>
      </c>
      <c r="I17" s="66">
        <v>0.18190000000000001</v>
      </c>
      <c r="J17" s="66">
        <v>0.70109999999999995</v>
      </c>
      <c r="K17" s="67">
        <v>4.2599999999999999E-2</v>
      </c>
      <c r="L17" s="67">
        <v>0.38919999999999999</v>
      </c>
      <c r="M17" s="67">
        <v>5.9999999999999995E-4</v>
      </c>
      <c r="N17" s="67">
        <v>1.3899999999999999E-2</v>
      </c>
      <c r="O17" s="67">
        <v>0.25480000000000003</v>
      </c>
      <c r="P17" s="66">
        <v>0.50690000000000002</v>
      </c>
      <c r="Q17" s="68">
        <v>520.77</v>
      </c>
      <c r="R17" s="68">
        <v>0.64</v>
      </c>
    </row>
    <row r="18" spans="1:18" ht="15.75" customHeight="1">
      <c r="A18" s="69"/>
    </row>
    <row r="19" spans="1:18" ht="14.5">
      <c r="A19" s="70"/>
      <c r="B19" s="71" t="s">
        <v>196</v>
      </c>
      <c r="C19" s="71" t="s">
        <v>197</v>
      </c>
      <c r="D19" s="71" t="s">
        <v>198</v>
      </c>
      <c r="E19" s="71" t="s">
        <v>199</v>
      </c>
      <c r="F19" s="71" t="s">
        <v>200</v>
      </c>
      <c r="G19" s="71" t="s">
        <v>201</v>
      </c>
      <c r="H19" s="71" t="s">
        <v>186</v>
      </c>
      <c r="I19" s="71" t="s">
        <v>20</v>
      </c>
      <c r="J19" s="71" t="s">
        <v>187</v>
      </c>
      <c r="K19" s="71" t="s">
        <v>188</v>
      </c>
      <c r="L19" s="71" t="s">
        <v>189</v>
      </c>
      <c r="M19" s="71" t="s">
        <v>190</v>
      </c>
      <c r="N19" s="71" t="s">
        <v>191</v>
      </c>
      <c r="O19" s="71" t="s">
        <v>192</v>
      </c>
      <c r="P19" s="71" t="s">
        <v>193</v>
      </c>
      <c r="Q19" s="71" t="s">
        <v>194</v>
      </c>
      <c r="R19" s="60" t="s">
        <v>202</v>
      </c>
    </row>
    <row r="20" spans="1:18" ht="13">
      <c r="A20" s="61" t="s">
        <v>115</v>
      </c>
      <c r="B20" s="62">
        <v>5.5800000000000002E-2</v>
      </c>
      <c r="C20" s="63">
        <v>0</v>
      </c>
      <c r="D20" s="63">
        <v>1.15E-2</v>
      </c>
      <c r="E20" s="63">
        <v>2.6599999999999999E-2</v>
      </c>
      <c r="F20" s="63">
        <v>2.0000000000000001E-4</v>
      </c>
      <c r="G20" s="63">
        <v>1.44E-2</v>
      </c>
      <c r="H20" s="63">
        <v>3.2000000000000002E-3</v>
      </c>
      <c r="I20" s="62">
        <v>0.72860000000000003</v>
      </c>
      <c r="J20" s="62">
        <v>0.21560000000000001</v>
      </c>
      <c r="K20" s="63">
        <v>4.4000000000000003E-3</v>
      </c>
      <c r="L20" s="63">
        <v>5.3999999999999999E-2</v>
      </c>
      <c r="M20" s="72">
        <v>1E-4</v>
      </c>
      <c r="N20" s="63">
        <v>7.6E-3</v>
      </c>
      <c r="O20" s="63">
        <v>0.14940000000000001</v>
      </c>
      <c r="P20" s="62">
        <v>0.85829999999999995</v>
      </c>
      <c r="Q20" s="64">
        <v>124.96</v>
      </c>
      <c r="R20" s="64">
        <v>1.99</v>
      </c>
    </row>
    <row r="21" spans="1:18" ht="13">
      <c r="A21" s="65" t="s">
        <v>118</v>
      </c>
      <c r="B21" s="66">
        <v>3.8699999999999998E-2</v>
      </c>
      <c r="C21" s="67">
        <v>0</v>
      </c>
      <c r="D21" s="67">
        <v>6.7999999999999996E-3</v>
      </c>
      <c r="E21" s="67">
        <v>2.8000000000000001E-2</v>
      </c>
      <c r="F21" s="67">
        <v>0</v>
      </c>
      <c r="G21" s="67">
        <v>3.8999999999999998E-3</v>
      </c>
      <c r="H21" s="67">
        <v>0</v>
      </c>
      <c r="I21" s="66">
        <v>0.23019999999999999</v>
      </c>
      <c r="J21" s="66">
        <v>0.73109999999999997</v>
      </c>
      <c r="K21" s="67">
        <v>4.1500000000000002E-2</v>
      </c>
      <c r="L21" s="67">
        <v>2.7099999999999999E-2</v>
      </c>
      <c r="M21" s="73">
        <v>0</v>
      </c>
      <c r="N21" s="67">
        <v>1.01E-2</v>
      </c>
      <c r="O21" s="67">
        <v>0.65239999999999998</v>
      </c>
      <c r="P21" s="66">
        <v>0.51439999999999997</v>
      </c>
      <c r="Q21" s="68">
        <v>365.15</v>
      </c>
      <c r="R21" s="68">
        <v>1.84</v>
      </c>
    </row>
    <row r="22" spans="1:18" ht="13">
      <c r="A22" s="61" t="s">
        <v>121</v>
      </c>
      <c r="B22" s="62">
        <v>0.18720000000000001</v>
      </c>
      <c r="C22" s="63">
        <v>0</v>
      </c>
      <c r="D22" s="63">
        <v>7.1000000000000004E-3</v>
      </c>
      <c r="E22" s="63">
        <v>9.6299999999999997E-2</v>
      </c>
      <c r="F22" s="63">
        <v>2.2000000000000001E-3</v>
      </c>
      <c r="G22" s="63">
        <v>4.9299999999999997E-2</v>
      </c>
      <c r="H22" s="63">
        <v>3.2399999999999998E-2</v>
      </c>
      <c r="I22" s="62">
        <v>1.0800000000000001E-2</v>
      </c>
      <c r="J22" s="62">
        <v>0.80210000000000004</v>
      </c>
      <c r="K22" s="63">
        <v>8.0999999999999996E-3</v>
      </c>
      <c r="L22" s="63">
        <v>5.57E-2</v>
      </c>
      <c r="M22" s="72">
        <v>0.14130000000000001</v>
      </c>
      <c r="N22" s="63">
        <v>0.10249999999999999</v>
      </c>
      <c r="O22" s="63">
        <v>0.4945</v>
      </c>
      <c r="P22" s="62">
        <v>0.72099999999999997</v>
      </c>
      <c r="Q22" s="64">
        <v>531.38</v>
      </c>
      <c r="R22" s="64">
        <v>0.04</v>
      </c>
    </row>
    <row r="23" spans="1:18" ht="13">
      <c r="A23" s="65" t="s">
        <v>124</v>
      </c>
      <c r="B23" s="66">
        <v>0.14560000000000001</v>
      </c>
      <c r="C23" s="67">
        <v>1.2999999999999999E-3</v>
      </c>
      <c r="D23" s="67">
        <v>2.3699999999999999E-2</v>
      </c>
      <c r="E23" s="67">
        <v>2.4500000000000001E-2</v>
      </c>
      <c r="F23" s="67">
        <v>2.2000000000000001E-3</v>
      </c>
      <c r="G23" s="67">
        <v>5.3499999999999999E-2</v>
      </c>
      <c r="H23" s="67">
        <v>4.0300000000000002E-2</v>
      </c>
      <c r="I23" s="66">
        <v>8.6300000000000002E-2</v>
      </c>
      <c r="J23" s="66">
        <v>0.7681</v>
      </c>
      <c r="K23" s="67">
        <v>1.78E-2</v>
      </c>
      <c r="L23" s="67">
        <v>0.31059999999999999</v>
      </c>
      <c r="M23" s="73">
        <v>5.0000000000000001E-4</v>
      </c>
      <c r="N23" s="67">
        <v>1.5100000000000001E-2</v>
      </c>
      <c r="O23" s="67">
        <v>0.42420000000000002</v>
      </c>
      <c r="P23" s="66">
        <v>0.74319999999999997</v>
      </c>
      <c r="Q23" s="68">
        <v>515.05999999999995</v>
      </c>
      <c r="R23" s="68">
        <v>0.32</v>
      </c>
    </row>
    <row r="24" spans="1:18" ht="13">
      <c r="A24" s="61" t="s">
        <v>127</v>
      </c>
      <c r="B24" s="62">
        <v>0.10879999999999999</v>
      </c>
      <c r="C24" s="63">
        <v>0</v>
      </c>
      <c r="D24" s="63">
        <v>4.1599999999999998E-2</v>
      </c>
      <c r="E24" s="63">
        <v>5.2499999999999998E-2</v>
      </c>
      <c r="F24" s="63">
        <v>0</v>
      </c>
      <c r="G24" s="63">
        <v>6.3E-3</v>
      </c>
      <c r="H24" s="63">
        <v>8.5000000000000006E-3</v>
      </c>
      <c r="I24" s="62">
        <v>0.43740000000000001</v>
      </c>
      <c r="J24" s="62">
        <v>0.45379999999999998</v>
      </c>
      <c r="K24" s="63">
        <v>3.4799999999999998E-2</v>
      </c>
      <c r="L24" s="63">
        <v>8.1900000000000001E-2</v>
      </c>
      <c r="M24" s="72">
        <v>6.5000000000000002E-2</v>
      </c>
      <c r="N24" s="63">
        <v>4.5999999999999999E-3</v>
      </c>
      <c r="O24" s="63">
        <v>0.26750000000000002</v>
      </c>
      <c r="P24" s="62">
        <v>0.91620000000000001</v>
      </c>
      <c r="Q24" s="64">
        <v>319.95999999999998</v>
      </c>
      <c r="R24" s="64">
        <v>1.55</v>
      </c>
    </row>
    <row r="25" spans="1:18" ht="13">
      <c r="A25" s="65" t="s">
        <v>130</v>
      </c>
      <c r="B25" s="66">
        <v>0.17169999999999999</v>
      </c>
      <c r="C25" s="67">
        <v>0</v>
      </c>
      <c r="D25" s="67">
        <v>1.7399999999999999E-2</v>
      </c>
      <c r="E25" s="67">
        <v>4.0000000000000002E-4</v>
      </c>
      <c r="F25" s="67">
        <v>0</v>
      </c>
      <c r="G25" s="67">
        <v>0.15379999999999999</v>
      </c>
      <c r="H25" s="67">
        <v>0</v>
      </c>
      <c r="I25" s="66">
        <v>0</v>
      </c>
      <c r="J25" s="66">
        <v>0.82830000000000004</v>
      </c>
      <c r="K25" s="67">
        <v>1.5699999999999999E-2</v>
      </c>
      <c r="L25" s="67">
        <v>0.2094</v>
      </c>
      <c r="M25" s="73">
        <v>1.7500000000000002E-2</v>
      </c>
      <c r="N25" s="67">
        <v>2.58E-2</v>
      </c>
      <c r="O25" s="67">
        <v>0.55979999999999996</v>
      </c>
      <c r="P25" s="66">
        <v>0</v>
      </c>
      <c r="Q25" s="68">
        <v>474.84</v>
      </c>
      <c r="R25" s="68">
        <v>0</v>
      </c>
    </row>
    <row r="26" spans="1:18" ht="13">
      <c r="A26" s="61" t="s">
        <v>133</v>
      </c>
      <c r="B26" s="62">
        <v>9.2200000000000004E-2</v>
      </c>
      <c r="C26" s="63">
        <v>0</v>
      </c>
      <c r="D26" s="63">
        <v>1.21E-2</v>
      </c>
      <c r="E26" s="63">
        <v>4.1799999999999997E-2</v>
      </c>
      <c r="F26" s="63">
        <v>0</v>
      </c>
      <c r="G26" s="63">
        <v>1.54E-2</v>
      </c>
      <c r="H26" s="63">
        <v>2.2800000000000001E-2</v>
      </c>
      <c r="I26" s="62">
        <v>0.17019999999999999</v>
      </c>
      <c r="J26" s="62">
        <v>0.73770000000000002</v>
      </c>
      <c r="K26" s="63">
        <v>3.5000000000000003E-2</v>
      </c>
      <c r="L26" s="63">
        <v>0.38030000000000003</v>
      </c>
      <c r="M26" s="72">
        <v>1E-3</v>
      </c>
      <c r="N26" s="63">
        <v>1.6500000000000001E-2</v>
      </c>
      <c r="O26" s="63">
        <v>0.3049</v>
      </c>
      <c r="P26" s="62">
        <v>0.8135</v>
      </c>
      <c r="Q26" s="64">
        <v>531.29</v>
      </c>
      <c r="R26" s="64">
        <v>0.63</v>
      </c>
    </row>
    <row r="27" spans="1:18" ht="13">
      <c r="A27" s="65" t="s">
        <v>136</v>
      </c>
      <c r="B27" s="66">
        <v>9.0399999999999994E-2</v>
      </c>
      <c r="C27" s="67">
        <v>0</v>
      </c>
      <c r="D27" s="67">
        <v>1.6799999999999999E-2</v>
      </c>
      <c r="E27" s="67">
        <v>5.9700000000000003E-2</v>
      </c>
      <c r="F27" s="67">
        <v>0</v>
      </c>
      <c r="G27" s="67">
        <v>8.3999999999999995E-3</v>
      </c>
      <c r="H27" s="67">
        <v>5.4000000000000003E-3</v>
      </c>
      <c r="I27" s="66">
        <v>2.6200000000000001E-2</v>
      </c>
      <c r="J27" s="66">
        <v>0.88339999999999996</v>
      </c>
      <c r="K27" s="67">
        <v>2.7300000000000001E-2</v>
      </c>
      <c r="L27" s="67">
        <v>0.122</v>
      </c>
      <c r="M27" s="73">
        <v>2.0000000000000001E-4</v>
      </c>
      <c r="N27" s="67">
        <v>4.4699999999999997E-2</v>
      </c>
      <c r="O27" s="67">
        <v>0.68920000000000003</v>
      </c>
      <c r="P27" s="66">
        <v>0.7248</v>
      </c>
      <c r="Q27" s="68">
        <v>457.15</v>
      </c>
      <c r="R27" s="68">
        <v>0.1</v>
      </c>
    </row>
    <row r="28" spans="1:18" ht="13">
      <c r="A28" s="61" t="s">
        <v>139</v>
      </c>
      <c r="B28" s="62">
        <v>0.2235</v>
      </c>
      <c r="C28" s="63">
        <v>3.7000000000000002E-3</v>
      </c>
      <c r="D28" s="63">
        <v>5.8999999999999999E-3</v>
      </c>
      <c r="E28" s="63">
        <v>2.3099999999999999E-2</v>
      </c>
      <c r="F28" s="63">
        <v>0</v>
      </c>
      <c r="G28" s="63">
        <v>0.1593</v>
      </c>
      <c r="H28" s="63">
        <v>3.1399999999999997E-2</v>
      </c>
      <c r="I28" s="62">
        <v>8.8599999999999998E-2</v>
      </c>
      <c r="J28" s="62">
        <v>0.68799999999999994</v>
      </c>
      <c r="K28" s="63">
        <v>3.1899999999999998E-2</v>
      </c>
      <c r="L28" s="63">
        <v>0.1094</v>
      </c>
      <c r="M28" s="72">
        <v>2.0000000000000001E-4</v>
      </c>
      <c r="N28" s="63">
        <v>5.5899999999999998E-2</v>
      </c>
      <c r="O28" s="63">
        <v>0.49049999999999999</v>
      </c>
      <c r="P28" s="62">
        <v>0.51890000000000003</v>
      </c>
      <c r="Q28" s="64">
        <v>466.36</v>
      </c>
      <c r="R28" s="64">
        <v>0.33</v>
      </c>
    </row>
    <row r="29" spans="1:18" ht="13">
      <c r="A29" s="65" t="s">
        <v>142</v>
      </c>
      <c r="B29" s="66">
        <v>0.30599999999999999</v>
      </c>
      <c r="C29" s="67">
        <v>2.7400000000000001E-2</v>
      </c>
      <c r="D29" s="67">
        <v>2.1999999999999999E-2</v>
      </c>
      <c r="E29" s="67">
        <v>9.2100000000000001E-2</v>
      </c>
      <c r="F29" s="67">
        <v>1.6000000000000001E-3</v>
      </c>
      <c r="G29" s="67">
        <v>7.1900000000000006E-2</v>
      </c>
      <c r="H29" s="67">
        <v>9.11E-2</v>
      </c>
      <c r="I29" s="66">
        <v>0.1142</v>
      </c>
      <c r="J29" s="66">
        <v>0.57979999999999998</v>
      </c>
      <c r="K29" s="67">
        <v>9.3899999999999997E-2</v>
      </c>
      <c r="L29" s="67">
        <v>0.25509999999999999</v>
      </c>
      <c r="M29" s="73">
        <v>6.9999999999999999E-4</v>
      </c>
      <c r="N29" s="67">
        <v>1.0999999999999999E-2</v>
      </c>
      <c r="O29" s="67">
        <v>0.21920000000000001</v>
      </c>
      <c r="P29" s="66">
        <v>0.1515</v>
      </c>
      <c r="Q29" s="68">
        <v>419.68</v>
      </c>
      <c r="R29" s="68">
        <v>0.43</v>
      </c>
    </row>
    <row r="30" spans="1:18" ht="13">
      <c r="A30" s="61" t="s">
        <v>145</v>
      </c>
      <c r="B30" s="62">
        <v>0.1431</v>
      </c>
      <c r="C30" s="63">
        <v>0</v>
      </c>
      <c r="D30" s="63">
        <v>3.2599999999999997E-2</v>
      </c>
      <c r="E30" s="63">
        <v>3.8399999999999997E-2</v>
      </c>
      <c r="F30" s="63">
        <v>0</v>
      </c>
      <c r="G30" s="63">
        <v>2.6700000000000002E-2</v>
      </c>
      <c r="H30" s="63">
        <v>4.53E-2</v>
      </c>
      <c r="I30" s="62">
        <v>0.16239999999999999</v>
      </c>
      <c r="J30" s="62">
        <v>0.69450000000000001</v>
      </c>
      <c r="K30" s="63">
        <v>2.8899999999999999E-2</v>
      </c>
      <c r="L30" s="63">
        <v>0.32740000000000002</v>
      </c>
      <c r="M30" s="72">
        <v>8.0000000000000004E-4</v>
      </c>
      <c r="N30" s="63">
        <v>1.3100000000000001E-2</v>
      </c>
      <c r="O30" s="63">
        <v>0.32429999999999998</v>
      </c>
      <c r="P30" s="62">
        <v>0.90839999999999999</v>
      </c>
      <c r="Q30" s="64">
        <v>510.71</v>
      </c>
      <c r="R30" s="64">
        <v>0.6</v>
      </c>
    </row>
    <row r="31" spans="1:18" ht="13">
      <c r="A31" s="65" t="s">
        <v>148</v>
      </c>
      <c r="B31" s="66">
        <v>0.53469999999999995</v>
      </c>
      <c r="C31" s="67">
        <v>4.4999999999999997E-3</v>
      </c>
      <c r="D31" s="67">
        <v>0</v>
      </c>
      <c r="E31" s="67">
        <v>2.0999999999999999E-3</v>
      </c>
      <c r="F31" s="67">
        <v>0</v>
      </c>
      <c r="G31" s="67">
        <v>7.5700000000000003E-2</v>
      </c>
      <c r="H31" s="67">
        <v>0.45229999999999998</v>
      </c>
      <c r="I31" s="66">
        <v>0</v>
      </c>
      <c r="J31" s="66">
        <v>0.46529999999999999</v>
      </c>
      <c r="K31" s="67">
        <v>0</v>
      </c>
      <c r="L31" s="67">
        <v>0.46529999999999999</v>
      </c>
      <c r="M31" s="73">
        <v>0</v>
      </c>
      <c r="N31" s="67">
        <v>0</v>
      </c>
      <c r="O31" s="67">
        <v>0</v>
      </c>
      <c r="P31" s="66">
        <v>1</v>
      </c>
      <c r="Q31" s="68">
        <v>538.59</v>
      </c>
      <c r="R31" s="68">
        <v>0</v>
      </c>
    </row>
    <row r="32" spans="1:18" ht="13">
      <c r="A32" s="61" t="s">
        <v>151</v>
      </c>
      <c r="B32" s="62">
        <v>9.2799999999999994E-2</v>
      </c>
      <c r="C32" s="63">
        <v>0</v>
      </c>
      <c r="D32" s="63">
        <v>2.7000000000000001E-3</v>
      </c>
      <c r="E32" s="63">
        <v>8.2000000000000003E-2</v>
      </c>
      <c r="F32" s="63">
        <v>0</v>
      </c>
      <c r="G32" s="63">
        <v>3.3E-3</v>
      </c>
      <c r="H32" s="63">
        <v>4.7999999999999996E-3</v>
      </c>
      <c r="I32" s="62">
        <v>3.5999999999999997E-2</v>
      </c>
      <c r="J32" s="62">
        <v>0.87119999999999997</v>
      </c>
      <c r="K32" s="63">
        <v>7.4000000000000003E-3</v>
      </c>
      <c r="L32" s="63">
        <v>8.0399999999999999E-2</v>
      </c>
      <c r="M32" s="72">
        <v>2.0000000000000001E-4</v>
      </c>
      <c r="N32" s="63">
        <v>2.47E-2</v>
      </c>
      <c r="O32" s="63">
        <v>0.75849999999999995</v>
      </c>
      <c r="P32" s="62">
        <v>0.97670000000000001</v>
      </c>
      <c r="Q32" s="64">
        <v>404.94</v>
      </c>
      <c r="R32" s="64">
        <v>0.13</v>
      </c>
    </row>
    <row r="33" spans="1:18" ht="13">
      <c r="A33" s="65" t="s">
        <v>154</v>
      </c>
      <c r="B33" s="66">
        <v>0.30249999999999999</v>
      </c>
      <c r="C33" s="67">
        <v>0</v>
      </c>
      <c r="D33" s="67">
        <v>3.3799999999999997E-2</v>
      </c>
      <c r="E33" s="67">
        <v>0.25269999999999998</v>
      </c>
      <c r="F33" s="67">
        <v>0</v>
      </c>
      <c r="G33" s="67">
        <v>1.49E-2</v>
      </c>
      <c r="H33" s="67">
        <v>1.1000000000000001E-3</v>
      </c>
      <c r="I33" s="66">
        <v>5.0000000000000001E-4</v>
      </c>
      <c r="J33" s="66">
        <v>0.69699999999999995</v>
      </c>
      <c r="K33" s="67">
        <v>0</v>
      </c>
      <c r="L33" s="67">
        <v>0.30359999999999998</v>
      </c>
      <c r="M33" s="73">
        <v>0</v>
      </c>
      <c r="N33" s="67">
        <v>3.0800000000000001E-2</v>
      </c>
      <c r="O33" s="67">
        <v>0.36259999999999998</v>
      </c>
      <c r="P33" s="66">
        <v>8.0500000000000002E-2</v>
      </c>
      <c r="Q33" s="68">
        <v>438.97</v>
      </c>
      <c r="R33" s="68">
        <v>0</v>
      </c>
    </row>
    <row r="34" spans="1:18" ht="13">
      <c r="A34" s="61" t="s">
        <v>157</v>
      </c>
      <c r="B34" s="62">
        <v>0.13819999999999999</v>
      </c>
      <c r="C34" s="63">
        <v>0</v>
      </c>
      <c r="D34" s="63">
        <v>1.2800000000000001E-2</v>
      </c>
      <c r="E34" s="63">
        <v>3.8899999999999997E-2</v>
      </c>
      <c r="F34" s="63">
        <v>0</v>
      </c>
      <c r="G34" s="63">
        <v>1.9599999999999999E-2</v>
      </c>
      <c r="H34" s="63">
        <v>6.6799999999999998E-2</v>
      </c>
      <c r="I34" s="62">
        <v>0.1578</v>
      </c>
      <c r="J34" s="62">
        <v>0.70399999999999996</v>
      </c>
      <c r="K34" s="63">
        <v>5.2499999999999998E-2</v>
      </c>
      <c r="L34" s="63">
        <v>0.35270000000000001</v>
      </c>
      <c r="M34" s="72">
        <v>8.9999999999999998E-4</v>
      </c>
      <c r="N34" s="63">
        <v>1.52E-2</v>
      </c>
      <c r="O34" s="63">
        <v>0.28270000000000001</v>
      </c>
      <c r="P34" s="62">
        <v>0.8135</v>
      </c>
      <c r="Q34" s="64">
        <v>502.31</v>
      </c>
      <c r="R34" s="64">
        <v>0.59</v>
      </c>
    </row>
    <row r="35" spans="1:18" ht="13">
      <c r="A35" s="65" t="s">
        <v>160</v>
      </c>
      <c r="B35" s="66">
        <v>9.2799999999999994E-2</v>
      </c>
      <c r="C35" s="67">
        <v>2.0000000000000001E-4</v>
      </c>
      <c r="D35" s="67">
        <v>1.6899999999999998E-2</v>
      </c>
      <c r="E35" s="67">
        <v>4.4299999999999999E-2</v>
      </c>
      <c r="F35" s="67">
        <v>0</v>
      </c>
      <c r="G35" s="67">
        <v>2.6700000000000002E-2</v>
      </c>
      <c r="H35" s="67">
        <v>4.7000000000000002E-3</v>
      </c>
      <c r="I35" s="66">
        <v>4.8999999999999998E-3</v>
      </c>
      <c r="J35" s="66">
        <v>0.90229999999999999</v>
      </c>
      <c r="K35" s="67">
        <v>4.1999999999999997E-3</v>
      </c>
      <c r="L35" s="67">
        <v>0.81779999999999997</v>
      </c>
      <c r="M35" s="73">
        <v>0</v>
      </c>
      <c r="N35" s="67">
        <v>0</v>
      </c>
      <c r="O35" s="67">
        <v>8.0199999999999994E-2</v>
      </c>
      <c r="P35" s="66">
        <v>0.88060000000000005</v>
      </c>
      <c r="Q35" s="68">
        <v>858.12</v>
      </c>
      <c r="R35" s="68">
        <v>0.02</v>
      </c>
    </row>
    <row r="36" spans="1:18" ht="13">
      <c r="A36" s="61" t="s">
        <v>163</v>
      </c>
      <c r="B36" s="62">
        <v>0.1072</v>
      </c>
      <c r="C36" s="63">
        <v>0</v>
      </c>
      <c r="D36" s="63">
        <v>6.8999999999999999E-3</v>
      </c>
      <c r="E36" s="63">
        <v>2.3699999999999999E-2</v>
      </c>
      <c r="F36" s="63">
        <v>0</v>
      </c>
      <c r="G36" s="63">
        <v>8.8000000000000005E-3</v>
      </c>
      <c r="H36" s="63">
        <v>6.7799999999999999E-2</v>
      </c>
      <c r="I36" s="62">
        <v>9.6600000000000005E-2</v>
      </c>
      <c r="J36" s="62">
        <v>0.79620000000000002</v>
      </c>
      <c r="K36" s="63">
        <v>6.93E-2</v>
      </c>
      <c r="L36" s="63">
        <v>0.21579999999999999</v>
      </c>
      <c r="M36" s="72">
        <v>5.9999999999999995E-4</v>
      </c>
      <c r="N36" s="63">
        <v>9.2999999999999992E-3</v>
      </c>
      <c r="O36" s="63">
        <v>0.50129999999999997</v>
      </c>
      <c r="P36" s="62">
        <v>0.74719999999999998</v>
      </c>
      <c r="Q36" s="64">
        <v>445.55</v>
      </c>
      <c r="R36" s="64">
        <v>0.36</v>
      </c>
    </row>
    <row r="37" spans="1:18" ht="13">
      <c r="A37" s="69"/>
    </row>
    <row r="38" spans="1:18" ht="14.5">
      <c r="A38" s="70"/>
      <c r="B38" s="71" t="s">
        <v>196</v>
      </c>
      <c r="C38" s="71" t="s">
        <v>197</v>
      </c>
      <c r="D38" s="71" t="s">
        <v>198</v>
      </c>
      <c r="E38" s="71" t="s">
        <v>199</v>
      </c>
      <c r="F38" s="71" t="s">
        <v>200</v>
      </c>
      <c r="G38" s="71" t="s">
        <v>201</v>
      </c>
      <c r="H38" s="71" t="s">
        <v>186</v>
      </c>
      <c r="I38" s="71" t="s">
        <v>20</v>
      </c>
      <c r="J38" s="71" t="s">
        <v>187</v>
      </c>
      <c r="K38" s="71" t="s">
        <v>188</v>
      </c>
      <c r="L38" s="71" t="s">
        <v>189</v>
      </c>
      <c r="M38" s="71" t="s">
        <v>190</v>
      </c>
      <c r="N38" s="71" t="s">
        <v>191</v>
      </c>
      <c r="O38" s="71" t="s">
        <v>192</v>
      </c>
      <c r="P38" s="71" t="s">
        <v>193</v>
      </c>
      <c r="Q38" s="71" t="s">
        <v>194</v>
      </c>
      <c r="R38" s="60" t="s">
        <v>202</v>
      </c>
    </row>
    <row r="39" spans="1:18" ht="13">
      <c r="A39" s="65" t="s">
        <v>166</v>
      </c>
      <c r="B39" s="66">
        <v>0.43619999999999998</v>
      </c>
      <c r="C39" s="67">
        <v>5.9999999999999995E-4</v>
      </c>
      <c r="D39" s="67">
        <v>7.4000000000000003E-3</v>
      </c>
      <c r="E39" s="67">
        <v>3.4299999999999997E-2</v>
      </c>
      <c r="F39" s="67">
        <v>0</v>
      </c>
      <c r="G39" s="67">
        <v>0.13159999999999999</v>
      </c>
      <c r="H39" s="67">
        <v>0.26229999999999998</v>
      </c>
      <c r="I39" s="66">
        <v>0.2109</v>
      </c>
      <c r="J39" s="66">
        <v>0.35289999999999999</v>
      </c>
      <c r="K39" s="67">
        <v>8.6999999999999994E-3</v>
      </c>
      <c r="L39" s="67">
        <v>0.1709</v>
      </c>
      <c r="M39" s="73">
        <v>0</v>
      </c>
      <c r="N39" s="67">
        <v>1.1000000000000001E-3</v>
      </c>
      <c r="O39" s="67">
        <v>0.1721</v>
      </c>
      <c r="P39" s="66">
        <v>0.98770000000000002</v>
      </c>
      <c r="Q39" s="68">
        <v>275.75</v>
      </c>
      <c r="R39" s="68">
        <v>3.5</v>
      </c>
    </row>
    <row r="40" spans="1:18" ht="13">
      <c r="A40" s="61" t="s">
        <v>169</v>
      </c>
      <c r="B40" s="62">
        <v>0.1187</v>
      </c>
      <c r="C40" s="63">
        <v>0</v>
      </c>
      <c r="D40" s="63">
        <v>2.5999999999999999E-3</v>
      </c>
      <c r="E40" s="63">
        <v>9.1999999999999998E-3</v>
      </c>
      <c r="F40" s="63">
        <v>0</v>
      </c>
      <c r="G40" s="63">
        <v>3.3E-3</v>
      </c>
      <c r="H40" s="63">
        <v>0.10349999999999999</v>
      </c>
      <c r="I40" s="62">
        <v>3.6900000000000002E-2</v>
      </c>
      <c r="J40" s="62">
        <v>0.84440000000000004</v>
      </c>
      <c r="K40" s="63">
        <v>7.6E-3</v>
      </c>
      <c r="L40" s="63">
        <v>8.2500000000000004E-2</v>
      </c>
      <c r="M40" s="72">
        <v>0.64539999999999997</v>
      </c>
      <c r="N40" s="63">
        <v>3.5000000000000001E-3</v>
      </c>
      <c r="O40" s="63">
        <v>0.1053</v>
      </c>
      <c r="P40" s="62">
        <v>0.9032</v>
      </c>
      <c r="Q40" s="64">
        <v>954.21</v>
      </c>
      <c r="R40" s="64">
        <v>0.14000000000000001</v>
      </c>
    </row>
    <row r="41" spans="1:18" ht="13">
      <c r="A41" s="65" t="s">
        <v>172</v>
      </c>
      <c r="B41" s="66">
        <v>0.19889999999999999</v>
      </c>
      <c r="C41" s="67">
        <v>0</v>
      </c>
      <c r="D41" s="67">
        <v>8.1299999999999997E-2</v>
      </c>
      <c r="E41" s="67">
        <v>6.2899999999999998E-2</v>
      </c>
      <c r="F41" s="67">
        <v>0</v>
      </c>
      <c r="G41" s="67">
        <v>1.6500000000000001E-2</v>
      </c>
      <c r="H41" s="67">
        <v>3.8199999999999998E-2</v>
      </c>
      <c r="I41" s="66">
        <v>0.73029999999999995</v>
      </c>
      <c r="J41" s="66">
        <v>7.0800000000000002E-2</v>
      </c>
      <c r="K41" s="67">
        <v>4.7699999999999999E-2</v>
      </c>
      <c r="L41" s="67">
        <v>5.0000000000000001E-4</v>
      </c>
      <c r="M41" s="73">
        <v>8.9999999999999998E-4</v>
      </c>
      <c r="N41" s="67">
        <v>1.47E-2</v>
      </c>
      <c r="O41" s="67">
        <v>7.1000000000000004E-3</v>
      </c>
      <c r="P41" s="66">
        <v>0.15390000000000001</v>
      </c>
      <c r="Q41" s="68">
        <v>38.950000000000003</v>
      </c>
      <c r="R41" s="68">
        <v>1.97</v>
      </c>
    </row>
    <row r="42" spans="1:18" ht="13">
      <c r="A42" s="61" t="s">
        <v>175</v>
      </c>
      <c r="B42" s="62">
        <v>0.1045</v>
      </c>
      <c r="C42" s="63">
        <v>0</v>
      </c>
      <c r="D42" s="63">
        <v>1.3299999999999999E-2</v>
      </c>
      <c r="E42" s="63">
        <v>0.06</v>
      </c>
      <c r="F42" s="63">
        <v>0</v>
      </c>
      <c r="G42" s="63">
        <v>1.26E-2</v>
      </c>
      <c r="H42" s="63">
        <v>1.8599999999999998E-2</v>
      </c>
      <c r="I42" s="62">
        <v>0.2848</v>
      </c>
      <c r="J42" s="62">
        <v>0.61080000000000001</v>
      </c>
      <c r="K42" s="63">
        <v>2.8500000000000001E-2</v>
      </c>
      <c r="L42" s="63">
        <v>0.31879999999999997</v>
      </c>
      <c r="M42" s="72">
        <v>8.0000000000000004E-4</v>
      </c>
      <c r="N42" s="63">
        <v>1.35E-2</v>
      </c>
      <c r="O42" s="63">
        <v>0.24909999999999999</v>
      </c>
      <c r="P42" s="62">
        <v>0.6119</v>
      </c>
      <c r="Q42" s="64">
        <v>370.8</v>
      </c>
      <c r="R42" s="64">
        <v>0.96</v>
      </c>
    </row>
    <row r="43" spans="1:18" ht="13">
      <c r="A43" s="65" t="s">
        <v>178</v>
      </c>
      <c r="B43" s="66">
        <v>9.2899999999999996E-2</v>
      </c>
      <c r="C43" s="67">
        <v>4.3E-3</v>
      </c>
      <c r="D43" s="67">
        <v>3.7999999999999999E-2</v>
      </c>
      <c r="E43" s="67">
        <v>2.9899999999999999E-2</v>
      </c>
      <c r="F43" s="67">
        <v>0</v>
      </c>
      <c r="G43" s="67">
        <v>2.9999999999999997E-4</v>
      </c>
      <c r="H43" s="67">
        <v>2.0299999999999999E-2</v>
      </c>
      <c r="I43" s="66">
        <v>0.69059999999999999</v>
      </c>
      <c r="J43" s="66">
        <v>0.2165</v>
      </c>
      <c r="K43" s="67">
        <v>2.2700000000000001E-2</v>
      </c>
      <c r="L43" s="67">
        <v>3.3000000000000002E-2</v>
      </c>
      <c r="M43" s="73">
        <v>3.7600000000000001E-2</v>
      </c>
      <c r="N43" s="67">
        <v>1.9099999999999999E-2</v>
      </c>
      <c r="O43" s="67">
        <v>0.104</v>
      </c>
      <c r="P43" s="66">
        <v>0.79010000000000002</v>
      </c>
      <c r="Q43" s="68">
        <v>186.5</v>
      </c>
      <c r="R43" s="68">
        <v>2.42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Info</vt:lpstr>
      <vt:lpstr>AIB 2022 Data Workings</vt:lpstr>
      <vt:lpstr>AIB 2022 Source Data</vt:lpstr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Ross Lynch</cp:lastModifiedBy>
  <dcterms:modified xsi:type="dcterms:W3CDTF">2024-04-16T15:56:25Z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_MarkAsFinal">
    <vt:bool>true</vt:bool>
  </property>
</Properties>
</file>